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tun\Downloads\"/>
    </mc:Choice>
  </mc:AlternateContent>
  <bookViews>
    <workbookView xWindow="0" yWindow="0" windowWidth="23040" windowHeight="7980"/>
  </bookViews>
  <sheets>
    <sheet name="Investment" sheetId="3" r:id="rId1"/>
    <sheet name="Overpayment" sheetId="5" r:id="rId2"/>
  </sheets>
  <definedNames>
    <definedName name="compound_period" localSheetId="0">Investment!deposits_per_year</definedName>
    <definedName name="compound_period" localSheetId="1">Overpayment!deposits_per_year</definedName>
    <definedName name="compound_period">deposits_per_year</definedName>
    <definedName name="compound_periods" localSheetId="0">{"Annually";"Semi-Annually";"Quarterly";"Monthly";"Semi-Monthly";"Bi-Weekly";"Weekly";"Daily"}</definedName>
    <definedName name="compound_periods" localSheetId="1">{"Annually";"Semi-Annually";"Quarterly";"Monthly";"Semi-Monthly";"Bi-Weekly";"Weekly";"Daily"}</definedName>
    <definedName name="compound_periods">{"Annually";"Semi-Annually";"Quarterly";"Monthly";"Semi-Monthly";"Bi-Weekly";"Weekly";"Daily"}</definedName>
    <definedName name="deposits_per_year" localSheetId="0">INDEX({1,2,4,6,12,24,26,52,365},MATCH(Investment!$E$11,Investment!frequency,0))</definedName>
    <definedName name="deposits_per_year" localSheetId="1">INDEX({1,2,4,6,12,24,26,52,365},MATCH(#REF!,Overpayment!frequency,0))</definedName>
    <definedName name="deposits_per_year">INDEX({1,2,4,6,12,24,26,52,365},MATCH(#REF!,frequency,0))</definedName>
    <definedName name="frequency" localSheetId="0">{"Annually";"Semi-Annually";"Quarterly";"Bi-Monthly";"Monthly";"Semi-Monthly";"Bi-Weekly";"Weekly";"Daily"}</definedName>
    <definedName name="frequency" localSheetId="1">{"Annually";"Semi-Annually";"Quarterly";"Bi-Monthly";"Monthly";"Semi-Monthly";"Bi-Weekly";"Weekly";"Daily"}</definedName>
    <definedName name="frequency">{"Annually";"Semi-Annually";"Quarterly";"Bi-Monthly";"Monthly";"Semi-Monthly";"Bi-Weekly";"Weekly";"Daily"}</definedName>
    <definedName name="_xlnm.Print_Area" localSheetId="0">OFFSET(Investment!$A$1,0,0,ROW(Investment!$A$27)+1+Investment!$E$5,8)</definedName>
    <definedName name="_xlnm.Print_Titles" localSheetId="0">Investment!$27:$27</definedName>
    <definedName name="randrate" localSheetId="0">Investment!$H$16</definedName>
    <definedName name="randrate" localSheetId="1">#REF!</definedName>
    <definedName name="randrate">#REF!</definedName>
    <definedName name="solver_adj" localSheetId="0" hidden="1">Investment!$E$7,Investment!$E$9,Investment!$E$6</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Investment!#REF!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2008-2017 Vertex42 LLC"</definedName>
    <definedName name="vertex42_id" hidden="1">"savings-interest-calculator.xlsx"</definedName>
    <definedName name="vertex42_title" hidden="1">"Savings Interest Calculator"</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0" i="5" l="1"/>
  <c r="S400" i="5" s="1"/>
  <c r="G400" i="5"/>
  <c r="H399" i="5"/>
  <c r="S399" i="5" s="1"/>
  <c r="G399" i="5"/>
  <c r="H398" i="5"/>
  <c r="S398" i="5" s="1"/>
  <c r="G398" i="5"/>
  <c r="H397" i="5"/>
  <c r="S397" i="5" s="1"/>
  <c r="G397" i="5"/>
  <c r="H396" i="5"/>
  <c r="S396" i="5" s="1"/>
  <c r="G396" i="5"/>
  <c r="H395" i="5"/>
  <c r="S395" i="5" s="1"/>
  <c r="G395" i="5"/>
  <c r="H394" i="5"/>
  <c r="S394" i="5" s="1"/>
  <c r="G394" i="5"/>
  <c r="H393" i="5"/>
  <c r="S393" i="5" s="1"/>
  <c r="G393" i="5"/>
  <c r="H392" i="5"/>
  <c r="S392" i="5" s="1"/>
  <c r="G392" i="5"/>
  <c r="H391" i="5"/>
  <c r="S391" i="5" s="1"/>
  <c r="G391" i="5"/>
  <c r="H390" i="5"/>
  <c r="S390" i="5" s="1"/>
  <c r="G390" i="5"/>
  <c r="H389" i="5"/>
  <c r="S389" i="5" s="1"/>
  <c r="G389" i="5"/>
  <c r="H388" i="5"/>
  <c r="S388" i="5" s="1"/>
  <c r="G388" i="5"/>
  <c r="H387" i="5"/>
  <c r="S387" i="5" s="1"/>
  <c r="G387" i="5"/>
  <c r="H386" i="5"/>
  <c r="S386" i="5" s="1"/>
  <c r="G386" i="5"/>
  <c r="H385" i="5"/>
  <c r="S385" i="5" s="1"/>
  <c r="G385" i="5"/>
  <c r="H384" i="5"/>
  <c r="S384" i="5" s="1"/>
  <c r="G384" i="5"/>
  <c r="H383" i="5"/>
  <c r="S383" i="5" s="1"/>
  <c r="G383" i="5"/>
  <c r="H382" i="5"/>
  <c r="S382" i="5" s="1"/>
  <c r="G382" i="5"/>
  <c r="H381" i="5"/>
  <c r="S381" i="5" s="1"/>
  <c r="G381" i="5"/>
  <c r="H380" i="5"/>
  <c r="S380" i="5" s="1"/>
  <c r="G380" i="5"/>
  <c r="H379" i="5"/>
  <c r="S379" i="5" s="1"/>
  <c r="G379" i="5"/>
  <c r="H378" i="5"/>
  <c r="S378" i="5" s="1"/>
  <c r="G378" i="5"/>
  <c r="H377" i="5"/>
  <c r="S377" i="5" s="1"/>
  <c r="G377" i="5"/>
  <c r="H376" i="5"/>
  <c r="S376" i="5" s="1"/>
  <c r="G376" i="5"/>
  <c r="H375" i="5"/>
  <c r="S375" i="5" s="1"/>
  <c r="G375" i="5"/>
  <c r="H374" i="5"/>
  <c r="S374" i="5" s="1"/>
  <c r="G374" i="5"/>
  <c r="H373" i="5"/>
  <c r="S373" i="5" s="1"/>
  <c r="G373" i="5"/>
  <c r="H372" i="5"/>
  <c r="S372" i="5" s="1"/>
  <c r="G372" i="5"/>
  <c r="H371" i="5"/>
  <c r="S371" i="5" s="1"/>
  <c r="G371" i="5"/>
  <c r="H370" i="5"/>
  <c r="S370" i="5" s="1"/>
  <c r="G370" i="5"/>
  <c r="H369" i="5"/>
  <c r="S369" i="5" s="1"/>
  <c r="G369" i="5"/>
  <c r="H368" i="5"/>
  <c r="S368" i="5" s="1"/>
  <c r="G368" i="5"/>
  <c r="H367" i="5"/>
  <c r="S367" i="5" s="1"/>
  <c r="G367" i="5"/>
  <c r="H366" i="5"/>
  <c r="S366" i="5" s="1"/>
  <c r="G366" i="5"/>
  <c r="H365" i="5"/>
  <c r="S365" i="5" s="1"/>
  <c r="G365" i="5"/>
  <c r="H364" i="5"/>
  <c r="S364" i="5" s="1"/>
  <c r="G364" i="5"/>
  <c r="H363" i="5"/>
  <c r="S363" i="5" s="1"/>
  <c r="G363" i="5"/>
  <c r="H362" i="5"/>
  <c r="S362" i="5" s="1"/>
  <c r="G362" i="5"/>
  <c r="H361" i="5"/>
  <c r="S361" i="5" s="1"/>
  <c r="G361" i="5"/>
  <c r="H360" i="5"/>
  <c r="S360" i="5" s="1"/>
  <c r="G360" i="5"/>
  <c r="H359" i="5"/>
  <c r="S359" i="5" s="1"/>
  <c r="G359" i="5"/>
  <c r="H358" i="5"/>
  <c r="S358" i="5" s="1"/>
  <c r="G358" i="5"/>
  <c r="H357" i="5"/>
  <c r="S357" i="5" s="1"/>
  <c r="G357" i="5"/>
  <c r="H356" i="5"/>
  <c r="S356" i="5" s="1"/>
  <c r="G356" i="5"/>
  <c r="H355" i="5"/>
  <c r="S355" i="5" s="1"/>
  <c r="G355" i="5"/>
  <c r="H354" i="5"/>
  <c r="S354" i="5" s="1"/>
  <c r="G354" i="5"/>
  <c r="H353" i="5"/>
  <c r="S353" i="5" s="1"/>
  <c r="G353" i="5"/>
  <c r="H352" i="5"/>
  <c r="S352" i="5" s="1"/>
  <c r="G352" i="5"/>
  <c r="H351" i="5"/>
  <c r="S351" i="5" s="1"/>
  <c r="G351" i="5"/>
  <c r="H350" i="5"/>
  <c r="S350" i="5" s="1"/>
  <c r="G350" i="5"/>
  <c r="H349" i="5"/>
  <c r="S349" i="5" s="1"/>
  <c r="G349" i="5"/>
  <c r="H348" i="5"/>
  <c r="S348" i="5" s="1"/>
  <c r="G348" i="5"/>
  <c r="H347" i="5"/>
  <c r="S347" i="5" s="1"/>
  <c r="G347" i="5"/>
  <c r="H346" i="5"/>
  <c r="S346" i="5" s="1"/>
  <c r="G346" i="5"/>
  <c r="H345" i="5"/>
  <c r="S345" i="5" s="1"/>
  <c r="G345" i="5"/>
  <c r="H344" i="5"/>
  <c r="S344" i="5" s="1"/>
  <c r="G344" i="5"/>
  <c r="H343" i="5"/>
  <c r="S343" i="5" s="1"/>
  <c r="G343" i="5"/>
  <c r="H342" i="5"/>
  <c r="S342" i="5" s="1"/>
  <c r="G342" i="5"/>
  <c r="H341" i="5"/>
  <c r="S341" i="5" s="1"/>
  <c r="G341" i="5"/>
  <c r="H340" i="5"/>
  <c r="S340" i="5" s="1"/>
  <c r="G340" i="5"/>
  <c r="H339" i="5"/>
  <c r="S339" i="5" s="1"/>
  <c r="G339" i="5"/>
  <c r="H338" i="5"/>
  <c r="S338" i="5" s="1"/>
  <c r="G338" i="5"/>
  <c r="H337" i="5"/>
  <c r="S337" i="5" s="1"/>
  <c r="G337" i="5"/>
  <c r="H336" i="5"/>
  <c r="S336" i="5" s="1"/>
  <c r="G336" i="5"/>
  <c r="H335" i="5"/>
  <c r="S335" i="5" s="1"/>
  <c r="G335" i="5"/>
  <c r="H334" i="5"/>
  <c r="S334" i="5" s="1"/>
  <c r="G334" i="5"/>
  <c r="H333" i="5"/>
  <c r="S333" i="5" s="1"/>
  <c r="G333" i="5"/>
  <c r="H332" i="5"/>
  <c r="S332" i="5" s="1"/>
  <c r="G332" i="5"/>
  <c r="H331" i="5"/>
  <c r="S331" i="5" s="1"/>
  <c r="G331" i="5"/>
  <c r="H330" i="5"/>
  <c r="S330" i="5" s="1"/>
  <c r="G330" i="5"/>
  <c r="H329" i="5"/>
  <c r="S329" i="5" s="1"/>
  <c r="G329" i="5"/>
  <c r="H328" i="5"/>
  <c r="S328" i="5" s="1"/>
  <c r="G328" i="5"/>
  <c r="H327" i="5"/>
  <c r="S327" i="5" s="1"/>
  <c r="G327" i="5"/>
  <c r="H326" i="5"/>
  <c r="S326" i="5" s="1"/>
  <c r="G326" i="5"/>
  <c r="H325" i="5"/>
  <c r="S325" i="5" s="1"/>
  <c r="G325" i="5"/>
  <c r="H324" i="5"/>
  <c r="S324" i="5" s="1"/>
  <c r="G324" i="5"/>
  <c r="H323" i="5"/>
  <c r="S323" i="5" s="1"/>
  <c r="G323" i="5"/>
  <c r="H322" i="5"/>
  <c r="S322" i="5" s="1"/>
  <c r="G322" i="5"/>
  <c r="H321" i="5"/>
  <c r="S321" i="5" s="1"/>
  <c r="G321" i="5"/>
  <c r="H320" i="5"/>
  <c r="S320" i="5" s="1"/>
  <c r="G320" i="5"/>
  <c r="H319" i="5"/>
  <c r="S319" i="5" s="1"/>
  <c r="G319" i="5"/>
  <c r="H318" i="5"/>
  <c r="S318" i="5" s="1"/>
  <c r="G318" i="5"/>
  <c r="H317" i="5"/>
  <c r="S317" i="5" s="1"/>
  <c r="G317" i="5"/>
  <c r="H316" i="5"/>
  <c r="S316" i="5" s="1"/>
  <c r="G316" i="5"/>
  <c r="H315" i="5"/>
  <c r="S315" i="5" s="1"/>
  <c r="G315" i="5"/>
  <c r="H314" i="5"/>
  <c r="S314" i="5" s="1"/>
  <c r="G314" i="5"/>
  <c r="H313" i="5"/>
  <c r="S313" i="5" s="1"/>
  <c r="G313" i="5"/>
  <c r="H312" i="5"/>
  <c r="S312" i="5" s="1"/>
  <c r="G312" i="5"/>
  <c r="H311" i="5"/>
  <c r="S311" i="5" s="1"/>
  <c r="G311" i="5"/>
  <c r="H310" i="5"/>
  <c r="S310" i="5" s="1"/>
  <c r="G310" i="5"/>
  <c r="H309" i="5"/>
  <c r="S309" i="5" s="1"/>
  <c r="G309" i="5"/>
  <c r="H308" i="5"/>
  <c r="S308" i="5" s="1"/>
  <c r="G308" i="5"/>
  <c r="H307" i="5"/>
  <c r="S307" i="5" s="1"/>
  <c r="G307" i="5"/>
  <c r="H306" i="5"/>
  <c r="S306" i="5" s="1"/>
  <c r="G306" i="5"/>
  <c r="H305" i="5"/>
  <c r="S305" i="5" s="1"/>
  <c r="G305" i="5"/>
  <c r="H304" i="5"/>
  <c r="S304" i="5" s="1"/>
  <c r="G304" i="5"/>
  <c r="H303" i="5"/>
  <c r="S303" i="5" s="1"/>
  <c r="G303" i="5"/>
  <c r="H302" i="5"/>
  <c r="S302" i="5" s="1"/>
  <c r="G302" i="5"/>
  <c r="H301" i="5"/>
  <c r="S301" i="5" s="1"/>
  <c r="G301" i="5"/>
  <c r="H300" i="5"/>
  <c r="S300" i="5" s="1"/>
  <c r="G300" i="5"/>
  <c r="H299" i="5"/>
  <c r="S299" i="5" s="1"/>
  <c r="G299" i="5"/>
  <c r="H298" i="5"/>
  <c r="S298" i="5" s="1"/>
  <c r="G298" i="5"/>
  <c r="H297" i="5"/>
  <c r="S297" i="5" s="1"/>
  <c r="G297" i="5"/>
  <c r="H296" i="5"/>
  <c r="S296" i="5" s="1"/>
  <c r="G296" i="5"/>
  <c r="H295" i="5"/>
  <c r="S295" i="5" s="1"/>
  <c r="G295" i="5"/>
  <c r="H294" i="5"/>
  <c r="S294" i="5" s="1"/>
  <c r="G294" i="5"/>
  <c r="H293" i="5"/>
  <c r="S293" i="5" s="1"/>
  <c r="G293" i="5"/>
  <c r="H292" i="5"/>
  <c r="S292" i="5" s="1"/>
  <c r="G292" i="5"/>
  <c r="H291" i="5"/>
  <c r="S291" i="5" s="1"/>
  <c r="G291" i="5"/>
  <c r="H290" i="5"/>
  <c r="S290" i="5" s="1"/>
  <c r="G290" i="5"/>
  <c r="H289" i="5"/>
  <c r="S289" i="5" s="1"/>
  <c r="G289" i="5"/>
  <c r="H288" i="5"/>
  <c r="S288" i="5" s="1"/>
  <c r="G288" i="5"/>
  <c r="H287" i="5"/>
  <c r="S287" i="5" s="1"/>
  <c r="G287" i="5"/>
  <c r="H286" i="5"/>
  <c r="S286" i="5" s="1"/>
  <c r="G286" i="5"/>
  <c r="H285" i="5"/>
  <c r="S285" i="5" s="1"/>
  <c r="G285" i="5"/>
  <c r="H284" i="5"/>
  <c r="S284" i="5" s="1"/>
  <c r="G284" i="5"/>
  <c r="H283" i="5"/>
  <c r="S283" i="5" s="1"/>
  <c r="G283" i="5"/>
  <c r="H282" i="5"/>
  <c r="S282" i="5" s="1"/>
  <c r="G282" i="5"/>
  <c r="H281" i="5"/>
  <c r="S281" i="5" s="1"/>
  <c r="G281" i="5"/>
  <c r="H280" i="5"/>
  <c r="S280" i="5" s="1"/>
  <c r="G280" i="5"/>
  <c r="H279" i="5"/>
  <c r="S279" i="5" s="1"/>
  <c r="G279" i="5"/>
  <c r="H278" i="5"/>
  <c r="S278" i="5" s="1"/>
  <c r="G278" i="5"/>
  <c r="H277" i="5"/>
  <c r="S277" i="5" s="1"/>
  <c r="G277" i="5"/>
  <c r="H276" i="5"/>
  <c r="S276" i="5" s="1"/>
  <c r="G276" i="5"/>
  <c r="H275" i="5"/>
  <c r="S275" i="5" s="1"/>
  <c r="G275" i="5"/>
  <c r="H274" i="5"/>
  <c r="S274" i="5" s="1"/>
  <c r="G274" i="5"/>
  <c r="H273" i="5"/>
  <c r="S273" i="5" s="1"/>
  <c r="G273" i="5"/>
  <c r="H272" i="5"/>
  <c r="S272" i="5" s="1"/>
  <c r="G272" i="5"/>
  <c r="H271" i="5"/>
  <c r="S271" i="5" s="1"/>
  <c r="G271" i="5"/>
  <c r="H270" i="5"/>
  <c r="S270" i="5" s="1"/>
  <c r="G270" i="5"/>
  <c r="H269" i="5"/>
  <c r="S269" i="5" s="1"/>
  <c r="G269" i="5"/>
  <c r="H268" i="5"/>
  <c r="S268" i="5" s="1"/>
  <c r="G268" i="5"/>
  <c r="H267" i="5"/>
  <c r="S267" i="5" s="1"/>
  <c r="G267" i="5"/>
  <c r="H266" i="5"/>
  <c r="S266" i="5" s="1"/>
  <c r="G266" i="5"/>
  <c r="H265" i="5"/>
  <c r="S265" i="5" s="1"/>
  <c r="G265" i="5"/>
  <c r="H264" i="5"/>
  <c r="S264" i="5" s="1"/>
  <c r="G264" i="5"/>
  <c r="H263" i="5"/>
  <c r="S263" i="5" s="1"/>
  <c r="G263" i="5"/>
  <c r="H262" i="5"/>
  <c r="S262" i="5" s="1"/>
  <c r="G262" i="5"/>
  <c r="H261" i="5"/>
  <c r="S261" i="5" s="1"/>
  <c r="G261" i="5"/>
  <c r="H260" i="5"/>
  <c r="S260" i="5" s="1"/>
  <c r="G260" i="5"/>
  <c r="H259" i="5"/>
  <c r="S259" i="5" s="1"/>
  <c r="G259" i="5"/>
  <c r="H258" i="5"/>
  <c r="S258" i="5" s="1"/>
  <c r="G258" i="5"/>
  <c r="H257" i="5"/>
  <c r="S257" i="5" s="1"/>
  <c r="G257" i="5"/>
  <c r="H256" i="5"/>
  <c r="S256" i="5" s="1"/>
  <c r="G256" i="5"/>
  <c r="H255" i="5"/>
  <c r="S255" i="5" s="1"/>
  <c r="G255" i="5"/>
  <c r="H254" i="5"/>
  <c r="S254" i="5" s="1"/>
  <c r="G254" i="5"/>
  <c r="H253" i="5"/>
  <c r="S253" i="5" s="1"/>
  <c r="G253" i="5"/>
  <c r="H252" i="5"/>
  <c r="S252" i="5" s="1"/>
  <c r="G252" i="5"/>
  <c r="H251" i="5"/>
  <c r="S251" i="5" s="1"/>
  <c r="G251" i="5"/>
  <c r="H250" i="5"/>
  <c r="S250" i="5" s="1"/>
  <c r="G250" i="5"/>
  <c r="H249" i="5"/>
  <c r="S249" i="5" s="1"/>
  <c r="G249" i="5"/>
  <c r="H248" i="5"/>
  <c r="S248" i="5" s="1"/>
  <c r="G248" i="5"/>
  <c r="H247" i="5"/>
  <c r="S247" i="5" s="1"/>
  <c r="G247" i="5"/>
  <c r="H246" i="5"/>
  <c r="S246" i="5" s="1"/>
  <c r="G246" i="5"/>
  <c r="H245" i="5"/>
  <c r="S245" i="5" s="1"/>
  <c r="G245" i="5"/>
  <c r="H244" i="5"/>
  <c r="S244" i="5" s="1"/>
  <c r="G244" i="5"/>
  <c r="H243" i="5"/>
  <c r="S243" i="5" s="1"/>
  <c r="G243" i="5"/>
  <c r="H242" i="5"/>
  <c r="S242" i="5" s="1"/>
  <c r="G242" i="5"/>
  <c r="H241" i="5"/>
  <c r="S241" i="5" s="1"/>
  <c r="G241" i="5"/>
  <c r="H240" i="5"/>
  <c r="S240" i="5" s="1"/>
  <c r="G240" i="5"/>
  <c r="H239" i="5"/>
  <c r="S239" i="5" s="1"/>
  <c r="G239" i="5"/>
  <c r="H238" i="5"/>
  <c r="S238" i="5" s="1"/>
  <c r="G238" i="5"/>
  <c r="H237" i="5"/>
  <c r="S237" i="5" s="1"/>
  <c r="G237" i="5"/>
  <c r="H236" i="5"/>
  <c r="S236" i="5" s="1"/>
  <c r="G236" i="5"/>
  <c r="H235" i="5"/>
  <c r="S235" i="5" s="1"/>
  <c r="G235" i="5"/>
  <c r="H234" i="5"/>
  <c r="S234" i="5" s="1"/>
  <c r="G234" i="5"/>
  <c r="H233" i="5"/>
  <c r="S233" i="5" s="1"/>
  <c r="G233" i="5"/>
  <c r="H232" i="5"/>
  <c r="S232" i="5" s="1"/>
  <c r="G232" i="5"/>
  <c r="H231" i="5"/>
  <c r="S231" i="5" s="1"/>
  <c r="G231" i="5"/>
  <c r="H230" i="5"/>
  <c r="S230" i="5" s="1"/>
  <c r="G230" i="5"/>
  <c r="H229" i="5"/>
  <c r="S229" i="5" s="1"/>
  <c r="G229" i="5"/>
  <c r="H228" i="5"/>
  <c r="S228" i="5" s="1"/>
  <c r="G228" i="5"/>
  <c r="H227" i="5"/>
  <c r="S227" i="5" s="1"/>
  <c r="G227" i="5"/>
  <c r="H226" i="5"/>
  <c r="S226" i="5" s="1"/>
  <c r="G226" i="5"/>
  <c r="H225" i="5"/>
  <c r="S225" i="5" s="1"/>
  <c r="G225" i="5"/>
  <c r="H224" i="5"/>
  <c r="S224" i="5" s="1"/>
  <c r="G224" i="5"/>
  <c r="H223" i="5"/>
  <c r="S223" i="5" s="1"/>
  <c r="G223" i="5"/>
  <c r="H222" i="5"/>
  <c r="S222" i="5" s="1"/>
  <c r="G222" i="5"/>
  <c r="H221" i="5"/>
  <c r="S221" i="5" s="1"/>
  <c r="G221" i="5"/>
  <c r="H220" i="5"/>
  <c r="S220" i="5" s="1"/>
  <c r="G220" i="5"/>
  <c r="H219" i="5"/>
  <c r="S219" i="5" s="1"/>
  <c r="G219" i="5"/>
  <c r="H218" i="5"/>
  <c r="S218" i="5" s="1"/>
  <c r="G218" i="5"/>
  <c r="H217" i="5"/>
  <c r="S217" i="5" s="1"/>
  <c r="G217" i="5"/>
  <c r="H216" i="5"/>
  <c r="S216" i="5" s="1"/>
  <c r="G216" i="5"/>
  <c r="H215" i="5"/>
  <c r="S215" i="5" s="1"/>
  <c r="G215" i="5"/>
  <c r="H214" i="5"/>
  <c r="S214" i="5" s="1"/>
  <c r="G214" i="5"/>
  <c r="H213" i="5"/>
  <c r="S213" i="5" s="1"/>
  <c r="G213" i="5"/>
  <c r="H212" i="5"/>
  <c r="S212" i="5" s="1"/>
  <c r="G212" i="5"/>
  <c r="H211" i="5"/>
  <c r="S211" i="5" s="1"/>
  <c r="G211" i="5"/>
  <c r="H210" i="5"/>
  <c r="S210" i="5" s="1"/>
  <c r="G210" i="5"/>
  <c r="H209" i="5"/>
  <c r="S209" i="5" s="1"/>
  <c r="G209" i="5"/>
  <c r="H208" i="5"/>
  <c r="S208" i="5" s="1"/>
  <c r="G208" i="5"/>
  <c r="H207" i="5"/>
  <c r="S207" i="5" s="1"/>
  <c r="G207" i="5"/>
  <c r="H206" i="5"/>
  <c r="S206" i="5" s="1"/>
  <c r="G206" i="5"/>
  <c r="H205" i="5"/>
  <c r="S205" i="5" s="1"/>
  <c r="G205" i="5"/>
  <c r="H204" i="5"/>
  <c r="S204" i="5" s="1"/>
  <c r="G204" i="5"/>
  <c r="H203" i="5"/>
  <c r="S203" i="5" s="1"/>
  <c r="G203" i="5"/>
  <c r="H202" i="5"/>
  <c r="S202" i="5" s="1"/>
  <c r="G202" i="5"/>
  <c r="H201" i="5"/>
  <c r="S201" i="5" s="1"/>
  <c r="G201" i="5"/>
  <c r="H200" i="5"/>
  <c r="S200" i="5" s="1"/>
  <c r="G200" i="5"/>
  <c r="H199" i="5"/>
  <c r="S199" i="5" s="1"/>
  <c r="G199" i="5"/>
  <c r="H198" i="5"/>
  <c r="S198" i="5" s="1"/>
  <c r="G198" i="5"/>
  <c r="H197" i="5"/>
  <c r="S197" i="5" s="1"/>
  <c r="G197" i="5"/>
  <c r="H196" i="5"/>
  <c r="S196" i="5" s="1"/>
  <c r="G196" i="5"/>
  <c r="H195" i="5"/>
  <c r="S195" i="5" s="1"/>
  <c r="G195" i="5"/>
  <c r="H194" i="5"/>
  <c r="S194" i="5" s="1"/>
  <c r="G194" i="5"/>
  <c r="H193" i="5"/>
  <c r="S193" i="5" s="1"/>
  <c r="G193" i="5"/>
  <c r="H192" i="5"/>
  <c r="S192" i="5" s="1"/>
  <c r="G192" i="5"/>
  <c r="H191" i="5"/>
  <c r="S191" i="5" s="1"/>
  <c r="G191" i="5"/>
  <c r="H190" i="5"/>
  <c r="S190" i="5" s="1"/>
  <c r="G190" i="5"/>
  <c r="H189" i="5"/>
  <c r="S189" i="5" s="1"/>
  <c r="G189" i="5"/>
  <c r="H188" i="5"/>
  <c r="S188" i="5" s="1"/>
  <c r="G188" i="5"/>
  <c r="H187" i="5"/>
  <c r="S187" i="5" s="1"/>
  <c r="G187" i="5"/>
  <c r="H186" i="5"/>
  <c r="S186" i="5" s="1"/>
  <c r="G186" i="5"/>
  <c r="H185" i="5"/>
  <c r="S185" i="5" s="1"/>
  <c r="G185" i="5"/>
  <c r="H184" i="5"/>
  <c r="S184" i="5" s="1"/>
  <c r="G184" i="5"/>
  <c r="H183" i="5"/>
  <c r="S183" i="5" s="1"/>
  <c r="G183" i="5"/>
  <c r="H182" i="5"/>
  <c r="S182" i="5" s="1"/>
  <c r="G182" i="5"/>
  <c r="H181" i="5"/>
  <c r="S181" i="5" s="1"/>
  <c r="G181" i="5"/>
  <c r="H180" i="5"/>
  <c r="S180" i="5" s="1"/>
  <c r="G180" i="5"/>
  <c r="H179" i="5"/>
  <c r="S179" i="5" s="1"/>
  <c r="G179" i="5"/>
  <c r="H178" i="5"/>
  <c r="S178" i="5" s="1"/>
  <c r="G178" i="5"/>
  <c r="H177" i="5"/>
  <c r="S177" i="5" s="1"/>
  <c r="G177" i="5"/>
  <c r="H176" i="5"/>
  <c r="S176" i="5" s="1"/>
  <c r="G176" i="5"/>
  <c r="H175" i="5"/>
  <c r="S175" i="5" s="1"/>
  <c r="G175" i="5"/>
  <c r="H174" i="5"/>
  <c r="S174" i="5" s="1"/>
  <c r="G174" i="5"/>
  <c r="H173" i="5"/>
  <c r="S173" i="5" s="1"/>
  <c r="G173" i="5"/>
  <c r="H172" i="5"/>
  <c r="S172" i="5" s="1"/>
  <c r="G172" i="5"/>
  <c r="H171" i="5"/>
  <c r="S171" i="5" s="1"/>
  <c r="G171" i="5"/>
  <c r="H170" i="5"/>
  <c r="S170" i="5" s="1"/>
  <c r="G170" i="5"/>
  <c r="H169" i="5"/>
  <c r="S169" i="5" s="1"/>
  <c r="G169" i="5"/>
  <c r="H168" i="5"/>
  <c r="S168" i="5" s="1"/>
  <c r="G168" i="5"/>
  <c r="H167" i="5"/>
  <c r="S167" i="5" s="1"/>
  <c r="G167" i="5"/>
  <c r="H166" i="5"/>
  <c r="S166" i="5" s="1"/>
  <c r="G166" i="5"/>
  <c r="H165" i="5"/>
  <c r="S165" i="5" s="1"/>
  <c r="G165" i="5"/>
  <c r="H164" i="5"/>
  <c r="S164" i="5" s="1"/>
  <c r="G164" i="5"/>
  <c r="H163" i="5"/>
  <c r="S163" i="5" s="1"/>
  <c r="G163" i="5"/>
  <c r="H162" i="5"/>
  <c r="S162" i="5" s="1"/>
  <c r="G162" i="5"/>
  <c r="H161" i="5"/>
  <c r="S161" i="5" s="1"/>
  <c r="G161" i="5"/>
  <c r="H160" i="5"/>
  <c r="S160" i="5" s="1"/>
  <c r="G160" i="5"/>
  <c r="H159" i="5"/>
  <c r="S159" i="5" s="1"/>
  <c r="G159" i="5"/>
  <c r="H158" i="5"/>
  <c r="S158" i="5" s="1"/>
  <c r="G158" i="5"/>
  <c r="H157" i="5"/>
  <c r="S157" i="5" s="1"/>
  <c r="G157" i="5"/>
  <c r="H156" i="5"/>
  <c r="S156" i="5" s="1"/>
  <c r="G156" i="5"/>
  <c r="H155" i="5"/>
  <c r="S155" i="5" s="1"/>
  <c r="G155" i="5"/>
  <c r="H154" i="5"/>
  <c r="S154" i="5" s="1"/>
  <c r="G154" i="5"/>
  <c r="H153" i="5"/>
  <c r="S153" i="5" s="1"/>
  <c r="G153" i="5"/>
  <c r="H152" i="5"/>
  <c r="S152" i="5" s="1"/>
  <c r="G152" i="5"/>
  <c r="H151" i="5"/>
  <c r="S151" i="5" s="1"/>
  <c r="G151" i="5"/>
  <c r="H150" i="5"/>
  <c r="S150" i="5" s="1"/>
  <c r="G150" i="5"/>
  <c r="H149" i="5"/>
  <c r="S149" i="5" s="1"/>
  <c r="G149" i="5"/>
  <c r="H148" i="5"/>
  <c r="S148" i="5" s="1"/>
  <c r="G148" i="5"/>
  <c r="H147" i="5"/>
  <c r="S147" i="5" s="1"/>
  <c r="G147" i="5"/>
  <c r="H146" i="5"/>
  <c r="S146" i="5" s="1"/>
  <c r="G146" i="5"/>
  <c r="H145" i="5"/>
  <c r="S145" i="5" s="1"/>
  <c r="G145" i="5"/>
  <c r="H144" i="5"/>
  <c r="S144" i="5" s="1"/>
  <c r="G144" i="5"/>
  <c r="H143" i="5"/>
  <c r="S143" i="5" s="1"/>
  <c r="G143" i="5"/>
  <c r="H142" i="5"/>
  <c r="S142" i="5" s="1"/>
  <c r="G142" i="5"/>
  <c r="H141" i="5"/>
  <c r="S141" i="5" s="1"/>
  <c r="G141" i="5"/>
  <c r="H140" i="5"/>
  <c r="S140" i="5" s="1"/>
  <c r="G140" i="5"/>
  <c r="H139" i="5"/>
  <c r="S139" i="5" s="1"/>
  <c r="G139" i="5"/>
  <c r="H138" i="5"/>
  <c r="S138" i="5" s="1"/>
  <c r="G138" i="5"/>
  <c r="H137" i="5"/>
  <c r="S137" i="5" s="1"/>
  <c r="G137" i="5"/>
  <c r="H136" i="5"/>
  <c r="S136" i="5" s="1"/>
  <c r="G136" i="5"/>
  <c r="H135" i="5"/>
  <c r="S135" i="5" s="1"/>
  <c r="G135" i="5"/>
  <c r="H134" i="5"/>
  <c r="S134" i="5" s="1"/>
  <c r="G134" i="5"/>
  <c r="H133" i="5"/>
  <c r="S133" i="5" s="1"/>
  <c r="G133" i="5"/>
  <c r="H132" i="5"/>
  <c r="S132" i="5" s="1"/>
  <c r="G132" i="5"/>
  <c r="H131" i="5"/>
  <c r="S131" i="5" s="1"/>
  <c r="G131" i="5"/>
  <c r="H130" i="5"/>
  <c r="S130" i="5" s="1"/>
  <c r="G130" i="5"/>
  <c r="H129" i="5"/>
  <c r="S129" i="5" s="1"/>
  <c r="G129" i="5"/>
  <c r="H128" i="5"/>
  <c r="S128" i="5" s="1"/>
  <c r="G128" i="5"/>
  <c r="H127" i="5"/>
  <c r="S127" i="5" s="1"/>
  <c r="G127" i="5"/>
  <c r="H126" i="5"/>
  <c r="S126" i="5" s="1"/>
  <c r="G126" i="5"/>
  <c r="H125" i="5"/>
  <c r="S125" i="5" s="1"/>
  <c r="G125" i="5"/>
  <c r="H124" i="5"/>
  <c r="S124" i="5" s="1"/>
  <c r="G124" i="5"/>
  <c r="H123" i="5"/>
  <c r="S123" i="5" s="1"/>
  <c r="G123" i="5"/>
  <c r="H122" i="5"/>
  <c r="S122" i="5" s="1"/>
  <c r="G122" i="5"/>
  <c r="H121" i="5"/>
  <c r="S121" i="5" s="1"/>
  <c r="G121" i="5"/>
  <c r="H120" i="5"/>
  <c r="S120" i="5" s="1"/>
  <c r="G120" i="5"/>
  <c r="H119" i="5"/>
  <c r="S119" i="5" s="1"/>
  <c r="G119" i="5"/>
  <c r="H118" i="5"/>
  <c r="S118" i="5" s="1"/>
  <c r="G118" i="5"/>
  <c r="H117" i="5"/>
  <c r="S117" i="5" s="1"/>
  <c r="G117" i="5"/>
  <c r="H116" i="5"/>
  <c r="S116" i="5" s="1"/>
  <c r="G116" i="5"/>
  <c r="H115" i="5"/>
  <c r="S115" i="5" s="1"/>
  <c r="G115" i="5"/>
  <c r="H114" i="5"/>
  <c r="S114" i="5" s="1"/>
  <c r="G114" i="5"/>
  <c r="H113" i="5"/>
  <c r="S113" i="5" s="1"/>
  <c r="G113" i="5"/>
  <c r="H112" i="5"/>
  <c r="S112" i="5" s="1"/>
  <c r="G112" i="5"/>
  <c r="H111" i="5"/>
  <c r="S111" i="5" s="1"/>
  <c r="G111" i="5"/>
  <c r="H110" i="5"/>
  <c r="S110" i="5" s="1"/>
  <c r="G110" i="5"/>
  <c r="H109" i="5"/>
  <c r="S109" i="5" s="1"/>
  <c r="G109" i="5"/>
  <c r="H108" i="5"/>
  <c r="S108" i="5" s="1"/>
  <c r="G108" i="5"/>
  <c r="H107" i="5"/>
  <c r="S107" i="5" s="1"/>
  <c r="G107" i="5"/>
  <c r="H106" i="5"/>
  <c r="S106" i="5" s="1"/>
  <c r="G106" i="5"/>
  <c r="H105" i="5"/>
  <c r="S105" i="5" s="1"/>
  <c r="G105" i="5"/>
  <c r="H104" i="5"/>
  <c r="S104" i="5" s="1"/>
  <c r="G104" i="5"/>
  <c r="H103" i="5"/>
  <c r="S103" i="5" s="1"/>
  <c r="G103" i="5"/>
  <c r="H102" i="5"/>
  <c r="S102" i="5" s="1"/>
  <c r="G102" i="5"/>
  <c r="H101" i="5"/>
  <c r="S101" i="5" s="1"/>
  <c r="G101" i="5"/>
  <c r="H100" i="5"/>
  <c r="S100" i="5" s="1"/>
  <c r="G100" i="5"/>
  <c r="H99" i="5"/>
  <c r="S99" i="5" s="1"/>
  <c r="G99" i="5"/>
  <c r="H98" i="5"/>
  <c r="S98" i="5" s="1"/>
  <c r="G98" i="5"/>
  <c r="H97" i="5"/>
  <c r="S97" i="5" s="1"/>
  <c r="G97" i="5"/>
  <c r="H96" i="5"/>
  <c r="S96" i="5" s="1"/>
  <c r="G96" i="5"/>
  <c r="H95" i="5"/>
  <c r="S95" i="5" s="1"/>
  <c r="G95" i="5"/>
  <c r="H94" i="5"/>
  <c r="S94" i="5" s="1"/>
  <c r="G94" i="5"/>
  <c r="H93" i="5"/>
  <c r="S93" i="5" s="1"/>
  <c r="G93" i="5"/>
  <c r="H92" i="5"/>
  <c r="S92" i="5" s="1"/>
  <c r="G92" i="5"/>
  <c r="H91" i="5"/>
  <c r="S91" i="5" s="1"/>
  <c r="G91" i="5"/>
  <c r="H90" i="5"/>
  <c r="S90" i="5" s="1"/>
  <c r="G90" i="5"/>
  <c r="H89" i="5"/>
  <c r="S89" i="5" s="1"/>
  <c r="G89" i="5"/>
  <c r="H88" i="5"/>
  <c r="S88" i="5" s="1"/>
  <c r="G88" i="5"/>
  <c r="H87" i="5"/>
  <c r="S87" i="5" s="1"/>
  <c r="G87" i="5"/>
  <c r="H86" i="5"/>
  <c r="S86" i="5" s="1"/>
  <c r="G86" i="5"/>
  <c r="H85" i="5"/>
  <c r="S85" i="5" s="1"/>
  <c r="G85" i="5"/>
  <c r="H84" i="5"/>
  <c r="S84" i="5" s="1"/>
  <c r="G84" i="5"/>
  <c r="H83" i="5"/>
  <c r="S83" i="5" s="1"/>
  <c r="G83" i="5"/>
  <c r="H82" i="5"/>
  <c r="S82" i="5" s="1"/>
  <c r="G82" i="5"/>
  <c r="H81" i="5"/>
  <c r="S81" i="5" s="1"/>
  <c r="G81" i="5"/>
  <c r="H80" i="5"/>
  <c r="S80" i="5" s="1"/>
  <c r="G80" i="5"/>
  <c r="H79" i="5"/>
  <c r="S79" i="5" s="1"/>
  <c r="G79" i="5"/>
  <c r="H78" i="5"/>
  <c r="S78" i="5" s="1"/>
  <c r="G78" i="5"/>
  <c r="H77" i="5"/>
  <c r="S77" i="5" s="1"/>
  <c r="G77" i="5"/>
  <c r="H76" i="5"/>
  <c r="S76" i="5" s="1"/>
  <c r="G76" i="5"/>
  <c r="H75" i="5"/>
  <c r="S75" i="5" s="1"/>
  <c r="G75" i="5"/>
  <c r="H74" i="5"/>
  <c r="S74" i="5" s="1"/>
  <c r="G74" i="5"/>
  <c r="H73" i="5"/>
  <c r="S73" i="5" s="1"/>
  <c r="G73" i="5"/>
  <c r="H72" i="5"/>
  <c r="S72" i="5" s="1"/>
  <c r="G72" i="5"/>
  <c r="H71" i="5"/>
  <c r="S71" i="5" s="1"/>
  <c r="G71" i="5"/>
  <c r="H70" i="5"/>
  <c r="S70" i="5" s="1"/>
  <c r="G70" i="5"/>
  <c r="H69" i="5"/>
  <c r="S69" i="5" s="1"/>
  <c r="G69" i="5"/>
  <c r="H68" i="5"/>
  <c r="S68" i="5" s="1"/>
  <c r="G68" i="5"/>
  <c r="H67" i="5"/>
  <c r="S67" i="5" s="1"/>
  <c r="G67" i="5"/>
  <c r="H66" i="5"/>
  <c r="S66" i="5" s="1"/>
  <c r="G66" i="5"/>
  <c r="H65" i="5"/>
  <c r="S65" i="5" s="1"/>
  <c r="G65" i="5"/>
  <c r="H64" i="5"/>
  <c r="S64" i="5" s="1"/>
  <c r="G64" i="5"/>
  <c r="H63" i="5"/>
  <c r="S63" i="5" s="1"/>
  <c r="G63" i="5"/>
  <c r="H62" i="5"/>
  <c r="S62" i="5" s="1"/>
  <c r="G62" i="5"/>
  <c r="H61" i="5"/>
  <c r="S61" i="5" s="1"/>
  <c r="G61" i="5"/>
  <c r="H60" i="5"/>
  <c r="S60" i="5" s="1"/>
  <c r="G60" i="5"/>
  <c r="H59" i="5"/>
  <c r="S59" i="5" s="1"/>
  <c r="G59" i="5"/>
  <c r="H58" i="5"/>
  <c r="S58" i="5" s="1"/>
  <c r="G58" i="5"/>
  <c r="H57" i="5"/>
  <c r="S57" i="5" s="1"/>
  <c r="G57" i="5"/>
  <c r="H56" i="5"/>
  <c r="S56" i="5" s="1"/>
  <c r="G56" i="5"/>
  <c r="H55" i="5"/>
  <c r="S55" i="5" s="1"/>
  <c r="G55" i="5"/>
  <c r="H54" i="5"/>
  <c r="S54" i="5" s="1"/>
  <c r="G54" i="5"/>
  <c r="H53" i="5"/>
  <c r="S53" i="5" s="1"/>
  <c r="G53" i="5"/>
  <c r="H52" i="5"/>
  <c r="S52" i="5" s="1"/>
  <c r="G52" i="5"/>
  <c r="H51" i="5"/>
  <c r="S51" i="5" s="1"/>
  <c r="G51" i="5"/>
  <c r="H50" i="5"/>
  <c r="S50" i="5" s="1"/>
  <c r="G50" i="5"/>
  <c r="H49" i="5"/>
  <c r="S49" i="5" s="1"/>
  <c r="G49" i="5"/>
  <c r="H48" i="5"/>
  <c r="S48" i="5" s="1"/>
  <c r="G48" i="5"/>
  <c r="H47" i="5"/>
  <c r="S47" i="5" s="1"/>
  <c r="G47" i="5"/>
  <c r="H46" i="5"/>
  <c r="S46" i="5" s="1"/>
  <c r="G46" i="5"/>
  <c r="H45" i="5"/>
  <c r="S45" i="5" s="1"/>
  <c r="G45" i="5"/>
  <c r="H44" i="5"/>
  <c r="S44" i="5" s="1"/>
  <c r="G44" i="5"/>
  <c r="H43" i="5"/>
  <c r="S43" i="5" s="1"/>
  <c r="G43" i="5"/>
  <c r="H42" i="5"/>
  <c r="S42" i="5" s="1"/>
  <c r="G42" i="5"/>
  <c r="H41" i="5"/>
  <c r="S41" i="5" s="1"/>
  <c r="G41" i="5"/>
  <c r="H40" i="5"/>
  <c r="S40" i="5" s="1"/>
  <c r="G40" i="5"/>
  <c r="H39" i="5"/>
  <c r="S39" i="5" s="1"/>
  <c r="G39" i="5"/>
  <c r="H38" i="5"/>
  <c r="S38" i="5" s="1"/>
  <c r="G38" i="5"/>
  <c r="H37" i="5"/>
  <c r="S37" i="5" s="1"/>
  <c r="G37" i="5"/>
  <c r="H36" i="5"/>
  <c r="S36" i="5" s="1"/>
  <c r="G36" i="5"/>
  <c r="H35" i="5"/>
  <c r="S35" i="5" s="1"/>
  <c r="G35" i="5"/>
  <c r="H34" i="5"/>
  <c r="S34" i="5" s="1"/>
  <c r="G34" i="5"/>
  <c r="H33" i="5"/>
  <c r="S33" i="5" s="1"/>
  <c r="G33" i="5"/>
  <c r="H32" i="5"/>
  <c r="S32" i="5" s="1"/>
  <c r="G32" i="5"/>
  <c r="H31" i="5"/>
  <c r="S31" i="5" s="1"/>
  <c r="G31" i="5"/>
  <c r="H30" i="5"/>
  <c r="S30" i="5" s="1"/>
  <c r="G30" i="5"/>
  <c r="H29" i="5"/>
  <c r="S29" i="5" s="1"/>
  <c r="G29" i="5"/>
  <c r="H28" i="5"/>
  <c r="S28" i="5" s="1"/>
  <c r="G28" i="5"/>
  <c r="H27" i="5"/>
  <c r="S27" i="5" s="1"/>
  <c r="G27" i="5"/>
  <c r="H26" i="5"/>
  <c r="S26" i="5" s="1"/>
  <c r="G26" i="5"/>
  <c r="H25" i="5"/>
  <c r="S25" i="5" s="1"/>
  <c r="G25" i="5"/>
  <c r="H24" i="5"/>
  <c r="S24" i="5" s="1"/>
  <c r="G24" i="5"/>
  <c r="H23" i="5"/>
  <c r="S23" i="5" s="1"/>
  <c r="G23" i="5"/>
  <c r="H22" i="5"/>
  <c r="S22" i="5" s="1"/>
  <c r="G22" i="5"/>
  <c r="H21" i="5"/>
  <c r="S21" i="5" s="1"/>
  <c r="G21" i="5"/>
  <c r="H20" i="5"/>
  <c r="S20" i="5" s="1"/>
  <c r="G20" i="5"/>
  <c r="H19" i="5"/>
  <c r="S19" i="5" s="1"/>
  <c r="G19" i="5"/>
  <c r="H18" i="5"/>
  <c r="S18" i="5" s="1"/>
  <c r="G18" i="5"/>
  <c r="H17" i="5"/>
  <c r="S17" i="5" s="1"/>
  <c r="G17" i="5"/>
  <c r="H16" i="5"/>
  <c r="S16" i="5" s="1"/>
  <c r="G16" i="5"/>
  <c r="H15" i="5"/>
  <c r="S15" i="5" s="1"/>
  <c r="G15" i="5"/>
  <c r="H14" i="5"/>
  <c r="S14" i="5" s="1"/>
  <c r="G14" i="5"/>
  <c r="H13" i="5"/>
  <c r="S13" i="5" s="1"/>
  <c r="G13" i="5"/>
  <c r="D13" i="5"/>
  <c r="H12" i="5"/>
  <c r="S12" i="5" s="1"/>
  <c r="G12" i="5"/>
  <c r="H11" i="5"/>
  <c r="S11" i="5" s="1"/>
  <c r="G11" i="5"/>
  <c r="H10" i="5"/>
  <c r="S10" i="5" s="1"/>
  <c r="G10" i="5"/>
  <c r="H9" i="5"/>
  <c r="S9" i="5" s="1"/>
  <c r="G9" i="5"/>
  <c r="H8" i="5"/>
  <c r="S8" i="5" s="1"/>
  <c r="G8" i="5"/>
  <c r="H7" i="5"/>
  <c r="S7" i="5" s="1"/>
  <c r="G7" i="5"/>
  <c r="H6" i="5"/>
  <c r="S6" i="5" s="1"/>
  <c r="G6" i="5"/>
  <c r="H5" i="5"/>
  <c r="S5" i="5" s="1"/>
  <c r="G5" i="5"/>
  <c r="H4" i="5"/>
  <c r="S4" i="5" s="1"/>
  <c r="G4" i="5"/>
  <c r="J3" i="5"/>
  <c r="J4" i="5" s="1"/>
  <c r="H3" i="5"/>
  <c r="S3" i="5" s="1"/>
  <c r="G3" i="5"/>
  <c r="R2" i="5"/>
  <c r="R3" i="5" s="1"/>
  <c r="R4" i="5" s="1"/>
  <c r="N2" i="5"/>
  <c r="N3" i="5" s="1"/>
  <c r="N4" i="5" s="1"/>
  <c r="H2" i="5"/>
  <c r="S2" i="5" s="1"/>
  <c r="G2" i="5"/>
  <c r="F29" i="3"/>
  <c r="A30" i="3"/>
  <c r="A31" i="3" s="1"/>
  <c r="H28" i="3"/>
  <c r="F28" i="3"/>
  <c r="H16" i="3"/>
  <c r="C29" i="3" s="1"/>
  <c r="G6" i="3"/>
  <c r="M2" i="5" l="1"/>
  <c r="N5" i="5"/>
  <c r="J5" i="5"/>
  <c r="R5" i="5" s="1"/>
  <c r="T2" i="5"/>
  <c r="J29" i="3"/>
  <c r="F30" i="3"/>
  <c r="J30" i="3" s="1"/>
  <c r="D29" i="3"/>
  <c r="A32" i="3"/>
  <c r="F31" i="3"/>
  <c r="C31" i="3"/>
  <c r="C30" i="3"/>
  <c r="J31" i="3" l="1"/>
  <c r="N6" i="5"/>
  <c r="J6" i="5"/>
  <c r="U2" i="5"/>
  <c r="I2" i="5" s="1"/>
  <c r="T3" i="5"/>
  <c r="A33" i="3"/>
  <c r="F32" i="3"/>
  <c r="J32" i="3" s="1"/>
  <c r="C32" i="3"/>
  <c r="H29" i="3"/>
  <c r="T4" i="5" l="1"/>
  <c r="U3" i="5"/>
  <c r="I3" i="5"/>
  <c r="L2" i="5"/>
  <c r="O2" i="5" s="1"/>
  <c r="N7" i="5"/>
  <c r="J7" i="5"/>
  <c r="R6" i="5"/>
  <c r="D30" i="3"/>
  <c r="C33" i="3"/>
  <c r="A34" i="3"/>
  <c r="F33" i="3"/>
  <c r="M3" i="5" l="1"/>
  <c r="Q2" i="5"/>
  <c r="J8" i="5"/>
  <c r="I4" i="5"/>
  <c r="N8" i="5"/>
  <c r="R7" i="5"/>
  <c r="T5" i="5"/>
  <c r="U4" i="5"/>
  <c r="C34" i="3"/>
  <c r="F34" i="3"/>
  <c r="J34" i="3" s="1"/>
  <c r="A35" i="3"/>
  <c r="H30" i="3"/>
  <c r="J33" i="3"/>
  <c r="L3" i="5" l="1"/>
  <c r="O3" i="5" s="1"/>
  <c r="M4" i="5" s="1"/>
  <c r="L4" i="5" s="1"/>
  <c r="O4" i="5" s="1"/>
  <c r="R8" i="5"/>
  <c r="T6" i="5"/>
  <c r="U5" i="5"/>
  <c r="I5" i="5"/>
  <c r="N9" i="5"/>
  <c r="J9" i="5"/>
  <c r="A36" i="3"/>
  <c r="F35" i="3"/>
  <c r="J35" i="3" s="1"/>
  <c r="C35" i="3"/>
  <c r="D31" i="3"/>
  <c r="Q3" i="5" l="1"/>
  <c r="M5" i="5"/>
  <c r="L5" i="5" s="1"/>
  <c r="O5" i="5" s="1"/>
  <c r="Q4" i="5"/>
  <c r="J10" i="5"/>
  <c r="N10" i="5"/>
  <c r="T7" i="5"/>
  <c r="U6" i="5"/>
  <c r="I6" i="5"/>
  <c r="R9" i="5"/>
  <c r="H31" i="3"/>
  <c r="A37" i="3"/>
  <c r="F36" i="3"/>
  <c r="J36" i="3" s="1"/>
  <c r="C36" i="3"/>
  <c r="R10" i="5" l="1"/>
  <c r="M6" i="5"/>
  <c r="L6" i="5" s="1"/>
  <c r="O6" i="5" s="1"/>
  <c r="Q5" i="5"/>
  <c r="N11" i="5"/>
  <c r="I7" i="5"/>
  <c r="J11" i="5"/>
  <c r="T8" i="5"/>
  <c r="U7" i="5"/>
  <c r="C37" i="3"/>
  <c r="A38" i="3"/>
  <c r="F37" i="3"/>
  <c r="J37" i="3" s="1"/>
  <c r="D32" i="3"/>
  <c r="H32" i="3" s="1"/>
  <c r="R11" i="5" l="1"/>
  <c r="M7" i="5"/>
  <c r="L7" i="5" s="1"/>
  <c r="O7" i="5" s="1"/>
  <c r="Q6" i="5"/>
  <c r="T9" i="5"/>
  <c r="U8" i="5"/>
  <c r="I8" i="5"/>
  <c r="N12" i="5"/>
  <c r="J12" i="5"/>
  <c r="D33" i="3"/>
  <c r="C38" i="3"/>
  <c r="F38" i="3"/>
  <c r="J38" i="3" s="1"/>
  <c r="A39" i="3"/>
  <c r="M8" i="5" l="1"/>
  <c r="L8" i="5" s="1"/>
  <c r="O8" i="5" s="1"/>
  <c r="Q7" i="5"/>
  <c r="N13" i="5"/>
  <c r="T10" i="5"/>
  <c r="U9" i="5"/>
  <c r="J13" i="5"/>
  <c r="I9" i="5"/>
  <c r="R12" i="5"/>
  <c r="A40" i="3"/>
  <c r="F39" i="3"/>
  <c r="J39" i="3" s="1"/>
  <c r="C39" i="3"/>
  <c r="H33" i="3"/>
  <c r="M9" i="5" l="1"/>
  <c r="L9" i="5" s="1"/>
  <c r="O9" i="5" s="1"/>
  <c r="Q8" i="5"/>
  <c r="I10" i="5"/>
  <c r="T11" i="5"/>
  <c r="U10" i="5"/>
  <c r="J14" i="5"/>
  <c r="J15" i="5" s="1"/>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J74" i="5" s="1"/>
  <c r="J75" i="5" s="1"/>
  <c r="J76" i="5" s="1"/>
  <c r="J77" i="5" s="1"/>
  <c r="J78" i="5" s="1"/>
  <c r="J79" i="5" s="1"/>
  <c r="J80" i="5" s="1"/>
  <c r="J81" i="5" s="1"/>
  <c r="J82" i="5" s="1"/>
  <c r="J83" i="5" s="1"/>
  <c r="J84" i="5" s="1"/>
  <c r="J85" i="5" s="1"/>
  <c r="J86" i="5" s="1"/>
  <c r="J87" i="5" s="1"/>
  <c r="J88" i="5" s="1"/>
  <c r="J89" i="5" s="1"/>
  <c r="J90" i="5" s="1"/>
  <c r="J91" i="5" s="1"/>
  <c r="J92" i="5" s="1"/>
  <c r="J93" i="5" s="1"/>
  <c r="J94" i="5" s="1"/>
  <c r="J95" i="5" s="1"/>
  <c r="J96" i="5" s="1"/>
  <c r="J97" i="5" s="1"/>
  <c r="J98" i="5" s="1"/>
  <c r="J99" i="5" s="1"/>
  <c r="J100" i="5" s="1"/>
  <c r="J101" i="5" s="1"/>
  <c r="J102" i="5" s="1"/>
  <c r="J103" i="5" s="1"/>
  <c r="J104" i="5" s="1"/>
  <c r="J105" i="5" s="1"/>
  <c r="J106" i="5" s="1"/>
  <c r="J107" i="5" s="1"/>
  <c r="J108" i="5" s="1"/>
  <c r="J109" i="5" s="1"/>
  <c r="J110" i="5" s="1"/>
  <c r="J111" i="5" s="1"/>
  <c r="J112" i="5" s="1"/>
  <c r="J113" i="5" s="1"/>
  <c r="J114" i="5" s="1"/>
  <c r="J115" i="5" s="1"/>
  <c r="J116" i="5" s="1"/>
  <c r="J117" i="5" s="1"/>
  <c r="J118" i="5" s="1"/>
  <c r="J119" i="5" s="1"/>
  <c r="J120" i="5" s="1"/>
  <c r="J121" i="5" s="1"/>
  <c r="J122" i="5" s="1"/>
  <c r="J123" i="5" s="1"/>
  <c r="J124" i="5" s="1"/>
  <c r="J125" i="5" s="1"/>
  <c r="J126" i="5" s="1"/>
  <c r="J127" i="5" s="1"/>
  <c r="J128" i="5" s="1"/>
  <c r="J129" i="5" s="1"/>
  <c r="J130" i="5" s="1"/>
  <c r="J131" i="5" s="1"/>
  <c r="J132" i="5" s="1"/>
  <c r="J133" i="5" s="1"/>
  <c r="J134" i="5" s="1"/>
  <c r="J135" i="5" s="1"/>
  <c r="J136" i="5" s="1"/>
  <c r="J137" i="5" s="1"/>
  <c r="J138" i="5" s="1"/>
  <c r="J139" i="5" s="1"/>
  <c r="J140" i="5" s="1"/>
  <c r="J141" i="5" s="1"/>
  <c r="J142" i="5" s="1"/>
  <c r="J143" i="5" s="1"/>
  <c r="J144" i="5" s="1"/>
  <c r="J145" i="5" s="1"/>
  <c r="J146" i="5" s="1"/>
  <c r="J147" i="5" s="1"/>
  <c r="J148" i="5" s="1"/>
  <c r="J149" i="5" s="1"/>
  <c r="J150" i="5" s="1"/>
  <c r="J151" i="5" s="1"/>
  <c r="J152" i="5" s="1"/>
  <c r="J153" i="5" s="1"/>
  <c r="J154" i="5" s="1"/>
  <c r="J155" i="5" s="1"/>
  <c r="J156" i="5" s="1"/>
  <c r="J157" i="5" s="1"/>
  <c r="J158" i="5" s="1"/>
  <c r="J159" i="5" s="1"/>
  <c r="J160" i="5" s="1"/>
  <c r="J161" i="5" s="1"/>
  <c r="J162" i="5" s="1"/>
  <c r="J163" i="5" s="1"/>
  <c r="J164" i="5" s="1"/>
  <c r="J165" i="5" s="1"/>
  <c r="J166" i="5" s="1"/>
  <c r="J167" i="5" s="1"/>
  <c r="J168" i="5" s="1"/>
  <c r="J169" i="5" s="1"/>
  <c r="J170" i="5" s="1"/>
  <c r="J171" i="5" s="1"/>
  <c r="J172" i="5" s="1"/>
  <c r="J173" i="5" s="1"/>
  <c r="J174" i="5" s="1"/>
  <c r="J175" i="5" s="1"/>
  <c r="J176" i="5" s="1"/>
  <c r="J177" i="5" s="1"/>
  <c r="J178" i="5" s="1"/>
  <c r="J179" i="5" s="1"/>
  <c r="J180" i="5" s="1"/>
  <c r="J181" i="5" s="1"/>
  <c r="J182" i="5" s="1"/>
  <c r="J183" i="5" s="1"/>
  <c r="J184" i="5" s="1"/>
  <c r="J185" i="5" s="1"/>
  <c r="J186" i="5" s="1"/>
  <c r="J187" i="5" s="1"/>
  <c r="J188" i="5" s="1"/>
  <c r="J189" i="5" s="1"/>
  <c r="J190" i="5" s="1"/>
  <c r="J191" i="5" s="1"/>
  <c r="J192" i="5" s="1"/>
  <c r="J193" i="5" s="1"/>
  <c r="J194" i="5" s="1"/>
  <c r="J195" i="5" s="1"/>
  <c r="J196" i="5" s="1"/>
  <c r="J197" i="5" s="1"/>
  <c r="J198" i="5" s="1"/>
  <c r="J199" i="5" s="1"/>
  <c r="J200" i="5" s="1"/>
  <c r="J201" i="5" s="1"/>
  <c r="J202" i="5" s="1"/>
  <c r="J203" i="5" s="1"/>
  <c r="J204" i="5" s="1"/>
  <c r="J205" i="5" s="1"/>
  <c r="J206" i="5" s="1"/>
  <c r="J207" i="5" s="1"/>
  <c r="J208" i="5" s="1"/>
  <c r="J209" i="5" s="1"/>
  <c r="J210" i="5" s="1"/>
  <c r="J211" i="5" s="1"/>
  <c r="J212" i="5" s="1"/>
  <c r="J213" i="5" s="1"/>
  <c r="J214" i="5" s="1"/>
  <c r="J215" i="5" s="1"/>
  <c r="J216" i="5" s="1"/>
  <c r="J217" i="5" s="1"/>
  <c r="J218" i="5" s="1"/>
  <c r="J219" i="5" s="1"/>
  <c r="J220" i="5" s="1"/>
  <c r="J221" i="5" s="1"/>
  <c r="J222" i="5" s="1"/>
  <c r="J223" i="5" s="1"/>
  <c r="J224" i="5" s="1"/>
  <c r="J225" i="5" s="1"/>
  <c r="J226" i="5" s="1"/>
  <c r="J227" i="5" s="1"/>
  <c r="J228" i="5" s="1"/>
  <c r="J229" i="5" s="1"/>
  <c r="J230" i="5" s="1"/>
  <c r="J231" i="5" s="1"/>
  <c r="J232" i="5" s="1"/>
  <c r="J233" i="5" s="1"/>
  <c r="J234" i="5" s="1"/>
  <c r="J235" i="5" s="1"/>
  <c r="J236" i="5" s="1"/>
  <c r="J237" i="5" s="1"/>
  <c r="J238" i="5" s="1"/>
  <c r="J239" i="5" s="1"/>
  <c r="J240" i="5" s="1"/>
  <c r="J241" i="5" s="1"/>
  <c r="J242" i="5" s="1"/>
  <c r="J243" i="5" s="1"/>
  <c r="J244" i="5" s="1"/>
  <c r="J245" i="5" s="1"/>
  <c r="J246" i="5" s="1"/>
  <c r="J247" i="5" s="1"/>
  <c r="J248" i="5" s="1"/>
  <c r="J249" i="5" s="1"/>
  <c r="J250" i="5" s="1"/>
  <c r="J251" i="5" s="1"/>
  <c r="J252" i="5" s="1"/>
  <c r="J253" i="5" s="1"/>
  <c r="J254" i="5" s="1"/>
  <c r="J255" i="5" s="1"/>
  <c r="J256" i="5" s="1"/>
  <c r="J257" i="5" s="1"/>
  <c r="J258" i="5" s="1"/>
  <c r="J259" i="5" s="1"/>
  <c r="J260" i="5" s="1"/>
  <c r="J261" i="5" s="1"/>
  <c r="J262" i="5" s="1"/>
  <c r="J263" i="5" s="1"/>
  <c r="J264" i="5" s="1"/>
  <c r="J265" i="5" s="1"/>
  <c r="J266" i="5" s="1"/>
  <c r="J267" i="5" s="1"/>
  <c r="J268" i="5" s="1"/>
  <c r="J269" i="5" s="1"/>
  <c r="J270" i="5" s="1"/>
  <c r="J271" i="5" s="1"/>
  <c r="J272" i="5" s="1"/>
  <c r="J273" i="5" s="1"/>
  <c r="J274" i="5" s="1"/>
  <c r="J275" i="5" s="1"/>
  <c r="J276" i="5" s="1"/>
  <c r="J277" i="5" s="1"/>
  <c r="J278" i="5" s="1"/>
  <c r="J279" i="5" s="1"/>
  <c r="J280" i="5" s="1"/>
  <c r="J281" i="5" s="1"/>
  <c r="J282" i="5" s="1"/>
  <c r="J283" i="5" s="1"/>
  <c r="J284" i="5" s="1"/>
  <c r="J285" i="5" s="1"/>
  <c r="J286" i="5" s="1"/>
  <c r="J287" i="5" s="1"/>
  <c r="J288" i="5" s="1"/>
  <c r="J289" i="5" s="1"/>
  <c r="J290" i="5" s="1"/>
  <c r="J291" i="5" s="1"/>
  <c r="J292" i="5" s="1"/>
  <c r="J293" i="5" s="1"/>
  <c r="J294" i="5" s="1"/>
  <c r="J295" i="5" s="1"/>
  <c r="J296" i="5" s="1"/>
  <c r="J297" i="5" s="1"/>
  <c r="J298" i="5" s="1"/>
  <c r="J299" i="5" s="1"/>
  <c r="J300" i="5" s="1"/>
  <c r="J301" i="5" s="1"/>
  <c r="J302" i="5" s="1"/>
  <c r="J303" i="5" s="1"/>
  <c r="J304" i="5" s="1"/>
  <c r="J305" i="5" s="1"/>
  <c r="J306" i="5" s="1"/>
  <c r="J307" i="5" s="1"/>
  <c r="J308" i="5" s="1"/>
  <c r="J309" i="5" s="1"/>
  <c r="J310" i="5" s="1"/>
  <c r="J311" i="5" s="1"/>
  <c r="J312" i="5" s="1"/>
  <c r="J313" i="5" s="1"/>
  <c r="J314" i="5" s="1"/>
  <c r="J315" i="5" s="1"/>
  <c r="J316" i="5" s="1"/>
  <c r="J317" i="5" s="1"/>
  <c r="J318" i="5" s="1"/>
  <c r="J319" i="5" s="1"/>
  <c r="J320" i="5" s="1"/>
  <c r="J321" i="5" s="1"/>
  <c r="J322" i="5" s="1"/>
  <c r="J323" i="5" s="1"/>
  <c r="J324" i="5" s="1"/>
  <c r="J325" i="5" s="1"/>
  <c r="J326" i="5" s="1"/>
  <c r="J327" i="5" s="1"/>
  <c r="J328" i="5" s="1"/>
  <c r="J329" i="5" s="1"/>
  <c r="J330" i="5" s="1"/>
  <c r="J331" i="5" s="1"/>
  <c r="J332" i="5" s="1"/>
  <c r="J333" i="5" s="1"/>
  <c r="J334" i="5" s="1"/>
  <c r="J335" i="5" s="1"/>
  <c r="J336" i="5" s="1"/>
  <c r="J337" i="5" s="1"/>
  <c r="J338" i="5" s="1"/>
  <c r="J339" i="5" s="1"/>
  <c r="J340" i="5" s="1"/>
  <c r="J341" i="5" s="1"/>
  <c r="J342" i="5" s="1"/>
  <c r="J343" i="5" s="1"/>
  <c r="J344" i="5" s="1"/>
  <c r="J345" i="5" s="1"/>
  <c r="J346" i="5" s="1"/>
  <c r="J347" i="5" s="1"/>
  <c r="J348" i="5" s="1"/>
  <c r="J349" i="5" s="1"/>
  <c r="J350" i="5" s="1"/>
  <c r="J351" i="5" s="1"/>
  <c r="J352" i="5" s="1"/>
  <c r="J353" i="5" s="1"/>
  <c r="J354" i="5" s="1"/>
  <c r="J355" i="5" s="1"/>
  <c r="J356" i="5" s="1"/>
  <c r="J357" i="5" s="1"/>
  <c r="J358" i="5" s="1"/>
  <c r="J359" i="5" s="1"/>
  <c r="J360" i="5" s="1"/>
  <c r="J361" i="5" s="1"/>
  <c r="J362" i="5" s="1"/>
  <c r="J363" i="5" s="1"/>
  <c r="J364" i="5" s="1"/>
  <c r="J365" i="5" s="1"/>
  <c r="J366" i="5" s="1"/>
  <c r="J367" i="5" s="1"/>
  <c r="J368" i="5" s="1"/>
  <c r="J369" i="5" s="1"/>
  <c r="J370" i="5" s="1"/>
  <c r="J371" i="5" s="1"/>
  <c r="J372" i="5" s="1"/>
  <c r="J373" i="5" s="1"/>
  <c r="J374" i="5" s="1"/>
  <c r="J375" i="5" s="1"/>
  <c r="J376" i="5" s="1"/>
  <c r="J377" i="5" s="1"/>
  <c r="J378" i="5" s="1"/>
  <c r="J379" i="5" s="1"/>
  <c r="J380" i="5" s="1"/>
  <c r="J381" i="5" s="1"/>
  <c r="J382" i="5" s="1"/>
  <c r="J383" i="5" s="1"/>
  <c r="J384" i="5" s="1"/>
  <c r="J385" i="5" s="1"/>
  <c r="J386" i="5" s="1"/>
  <c r="J387" i="5" s="1"/>
  <c r="J388" i="5" s="1"/>
  <c r="J389" i="5" s="1"/>
  <c r="J390" i="5" s="1"/>
  <c r="J391" i="5" s="1"/>
  <c r="J392" i="5" s="1"/>
  <c r="J393" i="5" s="1"/>
  <c r="J394" i="5" s="1"/>
  <c r="J395" i="5" s="1"/>
  <c r="J396" i="5" s="1"/>
  <c r="J397" i="5" s="1"/>
  <c r="J398" i="5" s="1"/>
  <c r="J399" i="5" s="1"/>
  <c r="J400" i="5" s="1"/>
  <c r="R13" i="5"/>
  <c r="N14" i="5"/>
  <c r="D34" i="3"/>
  <c r="F40" i="3"/>
  <c r="J40" i="3" s="1"/>
  <c r="A41" i="3"/>
  <c r="C40" i="3"/>
  <c r="M10" i="5" l="1"/>
  <c r="L10" i="5" s="1"/>
  <c r="O10" i="5" s="1"/>
  <c r="Q9" i="5"/>
  <c r="N15" i="5"/>
  <c r="R14" i="5"/>
  <c r="R15" i="5" s="1"/>
  <c r="T12" i="5"/>
  <c r="U11" i="5"/>
  <c r="I11" i="5"/>
  <c r="H34" i="3"/>
  <c r="A42" i="3"/>
  <c r="F41" i="3"/>
  <c r="J41" i="3" s="1"/>
  <c r="C41" i="3"/>
  <c r="M11" i="5" l="1"/>
  <c r="L11" i="5" s="1"/>
  <c r="O11" i="5" s="1"/>
  <c r="Q10" i="5"/>
  <c r="I12" i="5"/>
  <c r="T13" i="5"/>
  <c r="U12" i="5"/>
  <c r="N16" i="5"/>
  <c r="A43" i="3"/>
  <c r="F42" i="3"/>
  <c r="J42" i="3" s="1"/>
  <c r="C42" i="3"/>
  <c r="D35" i="3"/>
  <c r="M12" i="5" l="1"/>
  <c r="L12" i="5" s="1"/>
  <c r="O12" i="5" s="1"/>
  <c r="Q11" i="5"/>
  <c r="R16" i="5"/>
  <c r="R17" i="5" s="1"/>
  <c r="N17" i="5"/>
  <c r="T14" i="5"/>
  <c r="U13" i="5"/>
  <c r="I13" i="5"/>
  <c r="H35" i="3"/>
  <c r="C43" i="3"/>
  <c r="A44" i="3"/>
  <c r="F43" i="3"/>
  <c r="J43" i="3" s="1"/>
  <c r="M13" i="5" l="1"/>
  <c r="L13" i="5" s="1"/>
  <c r="O13" i="5" s="1"/>
  <c r="Q12" i="5"/>
  <c r="N18" i="5"/>
  <c r="I14" i="5"/>
  <c r="T15" i="5"/>
  <c r="U14" i="5"/>
  <c r="R18" i="5"/>
  <c r="D36" i="3"/>
  <c r="C44" i="3"/>
  <c r="A45" i="3"/>
  <c r="F44" i="3"/>
  <c r="J44" i="3" s="1"/>
  <c r="M14" i="5" l="1"/>
  <c r="L14" i="5" s="1"/>
  <c r="O14" i="5" s="1"/>
  <c r="Q13" i="5"/>
  <c r="R19" i="5"/>
  <c r="I15" i="5"/>
  <c r="T16" i="5"/>
  <c r="U15" i="5"/>
  <c r="N19" i="5"/>
  <c r="H36" i="3"/>
  <c r="A46" i="3"/>
  <c r="F45" i="3"/>
  <c r="J45" i="3" s="1"/>
  <c r="C45" i="3"/>
  <c r="M15" i="5" l="1"/>
  <c r="L15" i="5" s="1"/>
  <c r="O15" i="5" s="1"/>
  <c r="Q14" i="5"/>
  <c r="N20" i="5"/>
  <c r="I16" i="5"/>
  <c r="T17" i="5"/>
  <c r="U16" i="5"/>
  <c r="R20" i="5"/>
  <c r="A47" i="3"/>
  <c r="F46" i="3"/>
  <c r="J46" i="3" s="1"/>
  <c r="C46" i="3"/>
  <c r="D37" i="3"/>
  <c r="H37" i="3" s="1"/>
  <c r="M16" i="5" l="1"/>
  <c r="L16" i="5" s="1"/>
  <c r="O16" i="5" s="1"/>
  <c r="Q15" i="5"/>
  <c r="R21" i="5"/>
  <c r="I17" i="5"/>
  <c r="T18" i="5"/>
  <c r="U17" i="5"/>
  <c r="N21" i="5"/>
  <c r="D38" i="3"/>
  <c r="C47" i="3"/>
  <c r="A48" i="3"/>
  <c r="F47" i="3"/>
  <c r="M17" i="5" l="1"/>
  <c r="L17" i="5" s="1"/>
  <c r="O17" i="5" s="1"/>
  <c r="Q16" i="5"/>
  <c r="I18" i="5"/>
  <c r="N22" i="5"/>
  <c r="T19" i="5"/>
  <c r="U18" i="5"/>
  <c r="J47" i="3"/>
  <c r="C48" i="3"/>
  <c r="A49" i="3"/>
  <c r="F48" i="3"/>
  <c r="J48" i="3" s="1"/>
  <c r="H38" i="3"/>
  <c r="M18" i="5" l="1"/>
  <c r="L18" i="5" s="1"/>
  <c r="O18" i="5" s="1"/>
  <c r="Q17" i="5"/>
  <c r="N23" i="5"/>
  <c r="R22" i="5"/>
  <c r="T20" i="5"/>
  <c r="U19" i="5"/>
  <c r="I19" i="5"/>
  <c r="A50" i="3"/>
  <c r="F49" i="3"/>
  <c r="C49" i="3"/>
  <c r="D39" i="3"/>
  <c r="H39" i="3" s="1"/>
  <c r="J49" i="3" l="1"/>
  <c r="R23" i="5"/>
  <c r="M19" i="5"/>
  <c r="L19" i="5" s="1"/>
  <c r="O19" i="5" s="1"/>
  <c r="Q18" i="5"/>
  <c r="I20" i="5"/>
  <c r="N24" i="5"/>
  <c r="T21" i="5"/>
  <c r="U20" i="5"/>
  <c r="D40" i="3"/>
  <c r="A51" i="3"/>
  <c r="F50" i="3"/>
  <c r="C50" i="3"/>
  <c r="J50" i="3" l="1"/>
  <c r="M20" i="5"/>
  <c r="L20" i="5" s="1"/>
  <c r="O20" i="5" s="1"/>
  <c r="Q19" i="5"/>
  <c r="N25" i="5"/>
  <c r="R24" i="5"/>
  <c r="T22" i="5"/>
  <c r="U21" i="5"/>
  <c r="I21" i="5"/>
  <c r="C51" i="3"/>
  <c r="A52" i="3"/>
  <c r="F51" i="3"/>
  <c r="J51" i="3" s="1"/>
  <c r="H40" i="3"/>
  <c r="R25" i="5" l="1"/>
  <c r="M21" i="5"/>
  <c r="L21" i="5" s="1"/>
  <c r="O21" i="5" s="1"/>
  <c r="Q20" i="5"/>
  <c r="I22" i="5"/>
  <c r="N26" i="5"/>
  <c r="T23" i="5"/>
  <c r="U22" i="5"/>
  <c r="D41" i="3"/>
  <c r="H41" i="3" s="1"/>
  <c r="C52" i="3"/>
  <c r="A53" i="3"/>
  <c r="F52" i="3"/>
  <c r="J52" i="3" s="1"/>
  <c r="R26" i="5" l="1"/>
  <c r="M22" i="5"/>
  <c r="L22" i="5" s="1"/>
  <c r="O22" i="5" s="1"/>
  <c r="Q21" i="5"/>
  <c r="T24" i="5"/>
  <c r="U23" i="5"/>
  <c r="N27" i="5"/>
  <c r="I23" i="5"/>
  <c r="D42" i="3"/>
  <c r="A54" i="3"/>
  <c r="F53" i="3"/>
  <c r="H9" i="3" s="1"/>
  <c r="C53" i="3"/>
  <c r="H20" i="3" s="1"/>
  <c r="J53" i="3" l="1"/>
  <c r="R27" i="5"/>
  <c r="M23" i="5"/>
  <c r="L23" i="5" s="1"/>
  <c r="O23" i="5" s="1"/>
  <c r="Q22" i="5"/>
  <c r="I24" i="5"/>
  <c r="T25" i="5"/>
  <c r="U24" i="5"/>
  <c r="R28" i="5"/>
  <c r="N28" i="5"/>
  <c r="H54" i="3"/>
  <c r="A55" i="3"/>
  <c r="F54" i="3"/>
  <c r="D54" i="3"/>
  <c r="C54" i="3"/>
  <c r="J54" i="3"/>
  <c r="H42" i="3"/>
  <c r="M24" i="5" l="1"/>
  <c r="L24" i="5" s="1"/>
  <c r="O24" i="5" s="1"/>
  <c r="Q23" i="5"/>
  <c r="N29" i="5"/>
  <c r="T26" i="5"/>
  <c r="U25" i="5"/>
  <c r="R29" i="5"/>
  <c r="I25" i="5"/>
  <c r="J55" i="3"/>
  <c r="C55" i="3"/>
  <c r="H55" i="3"/>
  <c r="A56" i="3"/>
  <c r="F55" i="3"/>
  <c r="D55" i="3"/>
  <c r="D43" i="3"/>
  <c r="M25" i="5" l="1"/>
  <c r="L25" i="5" s="1"/>
  <c r="O25" i="5" s="1"/>
  <c r="Q24" i="5"/>
  <c r="T27" i="5"/>
  <c r="U26" i="5"/>
  <c r="I26" i="5"/>
  <c r="R30" i="5"/>
  <c r="N30" i="5"/>
  <c r="D56" i="3"/>
  <c r="J56" i="3"/>
  <c r="C56" i="3"/>
  <c r="H56" i="3"/>
  <c r="F56" i="3"/>
  <c r="A57" i="3"/>
  <c r="H43" i="3"/>
  <c r="M26" i="5" l="1"/>
  <c r="L26" i="5" s="1"/>
  <c r="O26" i="5" s="1"/>
  <c r="Q25" i="5"/>
  <c r="N31" i="5"/>
  <c r="T28" i="5"/>
  <c r="U27" i="5"/>
  <c r="I27" i="5"/>
  <c r="D44" i="3"/>
  <c r="A58" i="3"/>
  <c r="F57" i="3"/>
  <c r="D57" i="3"/>
  <c r="J57" i="3"/>
  <c r="C57" i="3"/>
  <c r="H57" i="3"/>
  <c r="M27" i="5" l="1"/>
  <c r="L27" i="5" s="1"/>
  <c r="O27" i="5" s="1"/>
  <c r="Q26" i="5"/>
  <c r="T29" i="5"/>
  <c r="U28" i="5"/>
  <c r="I28" i="5"/>
  <c r="N32" i="5"/>
  <c r="R31" i="5"/>
  <c r="R32" i="5" s="1"/>
  <c r="H58" i="3"/>
  <c r="A59" i="3"/>
  <c r="F58" i="3"/>
  <c r="D58" i="3"/>
  <c r="J58" i="3"/>
  <c r="C58" i="3"/>
  <c r="H44" i="3"/>
  <c r="M28" i="5" l="1"/>
  <c r="L28" i="5" s="1"/>
  <c r="O28" i="5" s="1"/>
  <c r="Q27" i="5"/>
  <c r="T30" i="5"/>
  <c r="U29" i="5"/>
  <c r="N33" i="5"/>
  <c r="R33" i="5"/>
  <c r="I29" i="5"/>
  <c r="J59" i="3"/>
  <c r="C59" i="3"/>
  <c r="H59" i="3"/>
  <c r="A60" i="3"/>
  <c r="F59" i="3"/>
  <c r="D59" i="3"/>
  <c r="D45" i="3"/>
  <c r="M29" i="5" l="1"/>
  <c r="L29" i="5" s="1"/>
  <c r="O29" i="5" s="1"/>
  <c r="Q28" i="5"/>
  <c r="I30" i="5"/>
  <c r="N34" i="5"/>
  <c r="R34" i="5"/>
  <c r="T31" i="5"/>
  <c r="U30" i="5"/>
  <c r="D60" i="3"/>
  <c r="J60" i="3"/>
  <c r="C60" i="3"/>
  <c r="H60" i="3"/>
  <c r="A61" i="3"/>
  <c r="F60" i="3"/>
  <c r="H45" i="3"/>
  <c r="M30" i="5" l="1"/>
  <c r="L30" i="5" s="1"/>
  <c r="O30" i="5" s="1"/>
  <c r="Q29" i="5"/>
  <c r="N35" i="5"/>
  <c r="T32" i="5"/>
  <c r="U31" i="5"/>
  <c r="I31" i="5"/>
  <c r="D46" i="3"/>
  <c r="A62" i="3"/>
  <c r="F61" i="3"/>
  <c r="D61" i="3"/>
  <c r="J61" i="3"/>
  <c r="C61" i="3"/>
  <c r="H61" i="3"/>
  <c r="M31" i="5" l="1"/>
  <c r="L31" i="5" s="1"/>
  <c r="O31" i="5" s="1"/>
  <c r="Q30" i="5"/>
  <c r="R35" i="5"/>
  <c r="T33" i="5"/>
  <c r="U32" i="5"/>
  <c r="N36" i="5"/>
  <c r="I32" i="5"/>
  <c r="H62" i="3"/>
  <c r="A63" i="3"/>
  <c r="F62" i="3"/>
  <c r="D62" i="3"/>
  <c r="J62" i="3"/>
  <c r="C62" i="3"/>
  <c r="H46" i="3"/>
  <c r="M32" i="5" l="1"/>
  <c r="L32" i="5" s="1"/>
  <c r="O32" i="5" s="1"/>
  <c r="Q31" i="5"/>
  <c r="T34" i="5"/>
  <c r="U33" i="5"/>
  <c r="N37" i="5"/>
  <c r="R36" i="5"/>
  <c r="I33" i="5"/>
  <c r="J63" i="3"/>
  <c r="C63" i="3"/>
  <c r="H63" i="3"/>
  <c r="A64" i="3"/>
  <c r="F63" i="3"/>
  <c r="D63" i="3"/>
  <c r="D47" i="3"/>
  <c r="R37" i="5" l="1"/>
  <c r="R38" i="5" s="1"/>
  <c r="M33" i="5"/>
  <c r="L33" i="5" s="1"/>
  <c r="O33" i="5" s="1"/>
  <c r="Q32" i="5"/>
  <c r="T35" i="5"/>
  <c r="U34" i="5"/>
  <c r="N38" i="5"/>
  <c r="I34" i="5"/>
  <c r="D64" i="3"/>
  <c r="J64" i="3"/>
  <c r="C64" i="3"/>
  <c r="H64" i="3"/>
  <c r="A65" i="3"/>
  <c r="F64" i="3"/>
  <c r="H47" i="3"/>
  <c r="D48" i="3" l="1"/>
  <c r="M34" i="5"/>
  <c r="L34" i="5" s="1"/>
  <c r="O34" i="5" s="1"/>
  <c r="Q33" i="5"/>
  <c r="I35" i="5"/>
  <c r="R39" i="5"/>
  <c r="T36" i="5"/>
  <c r="U35" i="5"/>
  <c r="N39" i="5"/>
  <c r="A66" i="3"/>
  <c r="F65" i="3"/>
  <c r="D65" i="3"/>
  <c r="J65" i="3"/>
  <c r="C65" i="3"/>
  <c r="H65" i="3"/>
  <c r="H48" i="3" l="1"/>
  <c r="M35" i="5"/>
  <c r="L35" i="5" s="1"/>
  <c r="O35" i="5" s="1"/>
  <c r="Q34" i="5"/>
  <c r="N40" i="5"/>
  <c r="R40" i="5"/>
  <c r="T37" i="5"/>
  <c r="U36" i="5"/>
  <c r="I36" i="5"/>
  <c r="H66" i="3"/>
  <c r="A67" i="3"/>
  <c r="F66" i="3"/>
  <c r="D66" i="3"/>
  <c r="J66" i="3"/>
  <c r="C66" i="3"/>
  <c r="D49" i="3" l="1"/>
  <c r="M36" i="5"/>
  <c r="L36" i="5" s="1"/>
  <c r="O36" i="5" s="1"/>
  <c r="Q35" i="5"/>
  <c r="I37" i="5"/>
  <c r="T38" i="5"/>
  <c r="U37" i="5"/>
  <c r="N41" i="5"/>
  <c r="J67" i="3"/>
  <c r="C67" i="3"/>
  <c r="H67" i="3"/>
  <c r="A68" i="3"/>
  <c r="F67" i="3"/>
  <c r="D67" i="3"/>
  <c r="H49" i="3" l="1"/>
  <c r="M37" i="5"/>
  <c r="L37" i="5" s="1"/>
  <c r="O37" i="5" s="1"/>
  <c r="Q36" i="5"/>
  <c r="N42" i="5"/>
  <c r="R41" i="5"/>
  <c r="T39" i="5"/>
  <c r="U38" i="5"/>
  <c r="I38" i="5"/>
  <c r="D68" i="3"/>
  <c r="J68" i="3"/>
  <c r="C68" i="3"/>
  <c r="H68" i="3"/>
  <c r="A69" i="3"/>
  <c r="F68" i="3"/>
  <c r="D50" i="3" l="1"/>
  <c r="R42" i="5"/>
  <c r="M38" i="5"/>
  <c r="L38" i="5" s="1"/>
  <c r="O38" i="5" s="1"/>
  <c r="Q37" i="5"/>
  <c r="I39" i="5"/>
  <c r="N43" i="5"/>
  <c r="R43" i="5"/>
  <c r="T40" i="5"/>
  <c r="U39" i="5"/>
  <c r="A70" i="3"/>
  <c r="F69" i="3"/>
  <c r="D69" i="3"/>
  <c r="J69" i="3"/>
  <c r="C69" i="3"/>
  <c r="H69" i="3"/>
  <c r="H50" i="3" l="1"/>
  <c r="M39" i="5"/>
  <c r="L39" i="5" s="1"/>
  <c r="O39" i="5" s="1"/>
  <c r="Q38" i="5"/>
  <c r="T41" i="5"/>
  <c r="U40" i="5"/>
  <c r="N44" i="5"/>
  <c r="I40" i="5"/>
  <c r="H70" i="3"/>
  <c r="A71" i="3"/>
  <c r="F70" i="3"/>
  <c r="D70" i="3"/>
  <c r="C70" i="3"/>
  <c r="J70" i="3"/>
  <c r="D51" i="3" l="1"/>
  <c r="H51" i="3" s="1"/>
  <c r="M40" i="5"/>
  <c r="L40" i="5" s="1"/>
  <c r="O40" i="5" s="1"/>
  <c r="Q39" i="5"/>
  <c r="T42" i="5"/>
  <c r="U41" i="5"/>
  <c r="N45" i="5"/>
  <c r="R44" i="5"/>
  <c r="I41" i="5"/>
  <c r="J71" i="3"/>
  <c r="C71" i="3"/>
  <c r="H71" i="3"/>
  <c r="A72" i="3"/>
  <c r="F71" i="3"/>
  <c r="D71" i="3"/>
  <c r="D52" i="3" l="1"/>
  <c r="H52" i="3" s="1"/>
  <c r="M41" i="5"/>
  <c r="L41" i="5" s="1"/>
  <c r="O41" i="5" s="1"/>
  <c r="Q40" i="5"/>
  <c r="R45" i="5"/>
  <c r="T43" i="5"/>
  <c r="U42" i="5"/>
  <c r="I42" i="5"/>
  <c r="N46" i="5"/>
  <c r="D72" i="3"/>
  <c r="J72" i="3"/>
  <c r="C72" i="3"/>
  <c r="H72" i="3"/>
  <c r="F72" i="3"/>
  <c r="A73" i="3"/>
  <c r="D53" i="3" l="1"/>
  <c r="H10" i="3" s="1"/>
  <c r="R46" i="5"/>
  <c r="M42" i="5"/>
  <c r="L42" i="5" s="1"/>
  <c r="O42" i="5" s="1"/>
  <c r="Q41" i="5"/>
  <c r="N47" i="5"/>
  <c r="I43" i="5"/>
  <c r="R47" i="5"/>
  <c r="T44" i="5"/>
  <c r="U43" i="5"/>
  <c r="A74" i="3"/>
  <c r="F73" i="3"/>
  <c r="D73" i="3"/>
  <c r="J73" i="3"/>
  <c r="C73" i="3"/>
  <c r="H73" i="3"/>
  <c r="H53" i="3" l="1"/>
  <c r="H6" i="3" s="1"/>
  <c r="M43" i="5"/>
  <c r="L43" i="5" s="1"/>
  <c r="O43" i="5" s="1"/>
  <c r="Q42" i="5"/>
  <c r="I44" i="5"/>
  <c r="T45" i="5"/>
  <c r="U44" i="5"/>
  <c r="R48" i="5"/>
  <c r="N48" i="5"/>
  <c r="H74" i="3"/>
  <c r="A75" i="3"/>
  <c r="F74" i="3"/>
  <c r="D74" i="3"/>
  <c r="J74" i="3"/>
  <c r="C74" i="3"/>
  <c r="M44" i="5" l="1"/>
  <c r="L44" i="5" s="1"/>
  <c r="O44" i="5" s="1"/>
  <c r="Q43" i="5"/>
  <c r="N49" i="5"/>
  <c r="T46" i="5"/>
  <c r="U45" i="5"/>
  <c r="I45" i="5"/>
  <c r="J75" i="3"/>
  <c r="C75" i="3"/>
  <c r="H75" i="3"/>
  <c r="A76" i="3"/>
  <c r="F75" i="3"/>
  <c r="D75" i="3"/>
  <c r="M45" i="5" l="1"/>
  <c r="L45" i="5" s="1"/>
  <c r="O45" i="5" s="1"/>
  <c r="Q44" i="5"/>
  <c r="I46" i="5"/>
  <c r="T47" i="5"/>
  <c r="U46" i="5"/>
  <c r="N50" i="5"/>
  <c r="R49" i="5"/>
  <c r="D76" i="3"/>
  <c r="J76" i="3"/>
  <c r="C76" i="3"/>
  <c r="H76" i="3"/>
  <c r="A77" i="3"/>
  <c r="F76" i="3"/>
  <c r="R50" i="5" l="1"/>
  <c r="M46" i="5"/>
  <c r="L46" i="5" s="1"/>
  <c r="O46" i="5" s="1"/>
  <c r="Q45" i="5"/>
  <c r="R51" i="5"/>
  <c r="T48" i="5"/>
  <c r="U47" i="5"/>
  <c r="N51" i="5"/>
  <c r="I47" i="5"/>
  <c r="A78" i="3"/>
  <c r="F77" i="3"/>
  <c r="D77" i="3"/>
  <c r="J77" i="3"/>
  <c r="C77" i="3"/>
  <c r="H77" i="3"/>
  <c r="M47" i="5" l="1"/>
  <c r="L47" i="5" s="1"/>
  <c r="O47" i="5" s="1"/>
  <c r="Q46" i="5"/>
  <c r="T49" i="5"/>
  <c r="U48" i="5"/>
  <c r="I48" i="5"/>
  <c r="N52" i="5"/>
  <c r="H78" i="3"/>
  <c r="A79" i="3"/>
  <c r="F78" i="3"/>
  <c r="D78" i="3"/>
  <c r="J78" i="3"/>
  <c r="C78" i="3"/>
  <c r="M48" i="5" l="1"/>
  <c r="L48" i="5" s="1"/>
  <c r="O48" i="5" s="1"/>
  <c r="Q47" i="5"/>
  <c r="T50" i="5"/>
  <c r="U49" i="5"/>
  <c r="I49" i="5"/>
  <c r="R52" i="5"/>
  <c r="N53" i="5"/>
  <c r="J79" i="3"/>
  <c r="C79" i="3"/>
  <c r="H79" i="3"/>
  <c r="A80" i="3"/>
  <c r="F79" i="3"/>
  <c r="D79" i="3"/>
  <c r="M49" i="5" l="1"/>
  <c r="Q48" i="5"/>
  <c r="R53" i="5"/>
  <c r="T51" i="5"/>
  <c r="U50" i="5"/>
  <c r="N54" i="5"/>
  <c r="L49" i="5"/>
  <c r="O49" i="5" s="1"/>
  <c r="I50" i="5"/>
  <c r="D80" i="3"/>
  <c r="J80" i="3"/>
  <c r="C80" i="3"/>
  <c r="H80" i="3"/>
  <c r="A81" i="3"/>
  <c r="F80" i="3"/>
  <c r="R54" i="5" l="1"/>
  <c r="M50" i="5"/>
  <c r="L50" i="5" s="1"/>
  <c r="O50" i="5" s="1"/>
  <c r="Q49" i="5"/>
  <c r="I51" i="5"/>
  <c r="N55" i="5"/>
  <c r="R55" i="5"/>
  <c r="T52" i="5"/>
  <c r="U51" i="5"/>
  <c r="A82" i="3"/>
  <c r="F81" i="3"/>
  <c r="D81" i="3"/>
  <c r="J81" i="3"/>
  <c r="C81" i="3"/>
  <c r="H81" i="3"/>
  <c r="M51" i="5" l="1"/>
  <c r="L51" i="5" s="1"/>
  <c r="O51" i="5" s="1"/>
  <c r="Q50" i="5"/>
  <c r="T53" i="5"/>
  <c r="U52" i="5"/>
  <c r="N56" i="5"/>
  <c r="I52" i="5"/>
  <c r="H82" i="3"/>
  <c r="A83" i="3"/>
  <c r="F82" i="3"/>
  <c r="D82" i="3"/>
  <c r="J82" i="3"/>
  <c r="C82" i="3"/>
  <c r="M52" i="5" l="1"/>
  <c r="L52" i="5" s="1"/>
  <c r="O52" i="5" s="1"/>
  <c r="Q51" i="5"/>
  <c r="T54" i="5"/>
  <c r="U53" i="5"/>
  <c r="N57" i="5"/>
  <c r="R56" i="5"/>
  <c r="R57" i="5" s="1"/>
  <c r="I53" i="5"/>
  <c r="J83" i="3"/>
  <c r="C83" i="3"/>
  <c r="H83" i="3"/>
  <c r="A84" i="3"/>
  <c r="F83" i="3"/>
  <c r="D83" i="3"/>
  <c r="M53" i="5" l="1"/>
  <c r="L53" i="5" s="1"/>
  <c r="O53" i="5" s="1"/>
  <c r="Q52" i="5"/>
  <c r="I54" i="5"/>
  <c r="T55" i="5"/>
  <c r="U54" i="5"/>
  <c r="R58" i="5"/>
  <c r="N58" i="5"/>
  <c r="D84" i="3"/>
  <c r="J84" i="3"/>
  <c r="C84" i="3"/>
  <c r="H84" i="3"/>
  <c r="A85" i="3"/>
  <c r="F84" i="3"/>
  <c r="M54" i="5" l="1"/>
  <c r="L54" i="5" s="1"/>
  <c r="O54" i="5" s="1"/>
  <c r="Q53" i="5"/>
  <c r="N59" i="5"/>
  <c r="T56" i="5"/>
  <c r="U55" i="5"/>
  <c r="R59" i="5"/>
  <c r="I55" i="5"/>
  <c r="A86" i="3"/>
  <c r="F85" i="3"/>
  <c r="D85" i="3"/>
  <c r="J85" i="3"/>
  <c r="C85" i="3"/>
  <c r="H85" i="3"/>
  <c r="M55" i="5" l="1"/>
  <c r="L55" i="5" s="1"/>
  <c r="O55" i="5" s="1"/>
  <c r="Q54" i="5"/>
  <c r="I56" i="5"/>
  <c r="T57" i="5"/>
  <c r="U56" i="5"/>
  <c r="N60" i="5"/>
  <c r="H86" i="3"/>
  <c r="A87" i="3"/>
  <c r="F86" i="3"/>
  <c r="D86" i="3"/>
  <c r="C86" i="3"/>
  <c r="J86" i="3"/>
  <c r="M56" i="5" l="1"/>
  <c r="L56" i="5" s="1"/>
  <c r="O56" i="5" s="1"/>
  <c r="Q55" i="5"/>
  <c r="N61" i="5"/>
  <c r="R60" i="5"/>
  <c r="T58" i="5"/>
  <c r="U57" i="5"/>
  <c r="I57" i="5"/>
  <c r="J87" i="3"/>
  <c r="C87" i="3"/>
  <c r="H87" i="3"/>
  <c r="A88" i="3"/>
  <c r="F87" i="3"/>
  <c r="D87" i="3"/>
  <c r="R61" i="5" l="1"/>
  <c r="M57" i="5"/>
  <c r="L57" i="5" s="1"/>
  <c r="O57" i="5" s="1"/>
  <c r="Q56" i="5"/>
  <c r="N62" i="5"/>
  <c r="I58" i="5"/>
  <c r="T59" i="5"/>
  <c r="U58" i="5"/>
  <c r="D88" i="3"/>
  <c r="J88" i="3"/>
  <c r="C88" i="3"/>
  <c r="H88" i="3"/>
  <c r="F88" i="3"/>
  <c r="R62" i="5" l="1"/>
  <c r="M58" i="5"/>
  <c r="L58" i="5" s="1"/>
  <c r="O58" i="5" s="1"/>
  <c r="Q57" i="5"/>
  <c r="I59" i="5"/>
  <c r="N63" i="5"/>
  <c r="T60" i="5"/>
  <c r="U59" i="5"/>
  <c r="M59" i="5" l="1"/>
  <c r="L59" i="5" s="1"/>
  <c r="O59" i="5" s="1"/>
  <c r="Q58" i="5"/>
  <c r="N64" i="5"/>
  <c r="R63" i="5"/>
  <c r="T61" i="5"/>
  <c r="U60" i="5"/>
  <c r="I60" i="5"/>
  <c r="R64" i="5" l="1"/>
  <c r="M60" i="5"/>
  <c r="Q59" i="5"/>
  <c r="L60" i="5"/>
  <c r="O60" i="5" s="1"/>
  <c r="I61" i="5"/>
  <c r="R65" i="5"/>
  <c r="N65" i="5"/>
  <c r="T62" i="5"/>
  <c r="U61" i="5"/>
  <c r="M61" i="5" l="1"/>
  <c r="L61" i="5" s="1"/>
  <c r="O61" i="5" s="1"/>
  <c r="Q60" i="5"/>
  <c r="T63" i="5"/>
  <c r="U62" i="5"/>
  <c r="N66" i="5"/>
  <c r="R66" i="5"/>
  <c r="I62" i="5"/>
  <c r="M62" i="5" l="1"/>
  <c r="L62" i="5" s="1"/>
  <c r="O62" i="5" s="1"/>
  <c r="Q61" i="5"/>
  <c r="I63" i="5"/>
  <c r="N67" i="5"/>
  <c r="R67" i="5"/>
  <c r="T64" i="5"/>
  <c r="U63" i="5"/>
  <c r="M63" i="5" l="1"/>
  <c r="L63" i="5" s="1"/>
  <c r="O63" i="5" s="1"/>
  <c r="Q62" i="5"/>
  <c r="T65" i="5"/>
  <c r="U64" i="5"/>
  <c r="R68" i="5"/>
  <c r="N68" i="5"/>
  <c r="I64" i="5"/>
  <c r="M64" i="5" l="1"/>
  <c r="L64" i="5" s="1"/>
  <c r="O64" i="5" s="1"/>
  <c r="Q63" i="5"/>
  <c r="I65" i="5"/>
  <c r="T66" i="5"/>
  <c r="U65" i="5"/>
  <c r="R69" i="5"/>
  <c r="N69" i="5"/>
  <c r="M65" i="5" l="1"/>
  <c r="L65" i="5" s="1"/>
  <c r="O65" i="5" s="1"/>
  <c r="Q64" i="5"/>
  <c r="N70" i="5"/>
  <c r="T67" i="5"/>
  <c r="U66" i="5"/>
  <c r="R70" i="5"/>
  <c r="I66" i="5"/>
  <c r="M66" i="5" l="1"/>
  <c r="L66" i="5" s="1"/>
  <c r="O66" i="5" s="1"/>
  <c r="Q65" i="5"/>
  <c r="I67" i="5"/>
  <c r="T68" i="5"/>
  <c r="U67" i="5"/>
  <c r="R71" i="5"/>
  <c r="N71" i="5"/>
  <c r="M67" i="5" l="1"/>
  <c r="L67" i="5" s="1"/>
  <c r="O67" i="5" s="1"/>
  <c r="Q66" i="5"/>
  <c r="N72" i="5"/>
  <c r="T69" i="5"/>
  <c r="U68" i="5"/>
  <c r="R72" i="5"/>
  <c r="I68" i="5"/>
  <c r="M68" i="5" l="1"/>
  <c r="L68" i="5" s="1"/>
  <c r="O68" i="5" s="1"/>
  <c r="Q67" i="5"/>
  <c r="I69" i="5"/>
  <c r="T70" i="5"/>
  <c r="U69" i="5"/>
  <c r="N73" i="5"/>
  <c r="M69" i="5" l="1"/>
  <c r="L69" i="5" s="1"/>
  <c r="O69" i="5" s="1"/>
  <c r="Q68" i="5"/>
  <c r="N74" i="5"/>
  <c r="R73" i="5"/>
  <c r="T71" i="5"/>
  <c r="U70" i="5"/>
  <c r="I70" i="5"/>
  <c r="R74" i="5" l="1"/>
  <c r="M70" i="5"/>
  <c r="Q69" i="5"/>
  <c r="L70" i="5"/>
  <c r="O70" i="5" s="1"/>
  <c r="I71" i="5"/>
  <c r="N75" i="5"/>
  <c r="T72" i="5"/>
  <c r="U71" i="5"/>
  <c r="R75" i="5" l="1"/>
  <c r="M71" i="5"/>
  <c r="Q70" i="5"/>
  <c r="T73" i="5"/>
  <c r="U72" i="5"/>
  <c r="N76" i="5"/>
  <c r="R76" i="5"/>
  <c r="L71" i="5"/>
  <c r="O71" i="5" s="1"/>
  <c r="I72" i="5"/>
  <c r="M72" i="5" l="1"/>
  <c r="L72" i="5" s="1"/>
  <c r="O72" i="5" s="1"/>
  <c r="Q71" i="5"/>
  <c r="I73" i="5"/>
  <c r="T74" i="5"/>
  <c r="U73" i="5"/>
  <c r="N77" i="5"/>
  <c r="R77" i="5"/>
  <c r="M73" i="5" l="1"/>
  <c r="L73" i="5" s="1"/>
  <c r="O73" i="5" s="1"/>
  <c r="Q72" i="5"/>
  <c r="T75" i="5"/>
  <c r="U74" i="5"/>
  <c r="N78" i="5"/>
  <c r="I74" i="5"/>
  <c r="M74" i="5" l="1"/>
  <c r="L74" i="5" s="1"/>
  <c r="O74" i="5" s="1"/>
  <c r="Q73" i="5"/>
  <c r="T76" i="5"/>
  <c r="U75" i="5"/>
  <c r="I75" i="5"/>
  <c r="N79" i="5"/>
  <c r="R78" i="5"/>
  <c r="R79" i="5" l="1"/>
  <c r="M75" i="5"/>
  <c r="Q74" i="5"/>
  <c r="T77" i="5"/>
  <c r="U76" i="5"/>
  <c r="L75" i="5"/>
  <c r="O75" i="5" s="1"/>
  <c r="I76" i="5"/>
  <c r="R80" i="5"/>
  <c r="N80" i="5"/>
  <c r="M76" i="5" l="1"/>
  <c r="L76" i="5" s="1"/>
  <c r="O76" i="5" s="1"/>
  <c r="Q75" i="5"/>
  <c r="I77" i="5"/>
  <c r="N81" i="5"/>
  <c r="R81" i="5"/>
  <c r="T78" i="5"/>
  <c r="U77" i="5"/>
  <c r="M77" i="5" l="1"/>
  <c r="Q76" i="5"/>
  <c r="T79" i="5"/>
  <c r="U78" i="5"/>
  <c r="N82" i="5"/>
  <c r="R82" i="5"/>
  <c r="L77" i="5"/>
  <c r="O77" i="5" s="1"/>
  <c r="I78" i="5"/>
  <c r="M78" i="5" l="1"/>
  <c r="L78" i="5" s="1"/>
  <c r="O78" i="5" s="1"/>
  <c r="Q77" i="5"/>
  <c r="R83" i="5"/>
  <c r="T80" i="5"/>
  <c r="U79" i="5"/>
  <c r="I79" i="5"/>
  <c r="N83" i="5"/>
  <c r="M79" i="5" l="1"/>
  <c r="L79" i="5" s="1"/>
  <c r="O79" i="5" s="1"/>
  <c r="Q78" i="5"/>
  <c r="R84" i="5"/>
  <c r="T81" i="5"/>
  <c r="U80" i="5"/>
  <c r="N84" i="5"/>
  <c r="I80" i="5"/>
  <c r="M80" i="5" l="1"/>
  <c r="L80" i="5" s="1"/>
  <c r="O80" i="5" s="1"/>
  <c r="Q79" i="5"/>
  <c r="T82" i="5"/>
  <c r="U81" i="5"/>
  <c r="I81" i="5"/>
  <c r="N85" i="5"/>
  <c r="R85" i="5"/>
  <c r="M81" i="5" l="1"/>
  <c r="L81" i="5" s="1"/>
  <c r="O81" i="5" s="1"/>
  <c r="Q80" i="5"/>
  <c r="I82" i="5"/>
  <c r="N86" i="5"/>
  <c r="T83" i="5"/>
  <c r="U82" i="5"/>
  <c r="M82" i="5" l="1"/>
  <c r="L82" i="5" s="1"/>
  <c r="O82" i="5" s="1"/>
  <c r="Q81" i="5"/>
  <c r="N87" i="5"/>
  <c r="T84" i="5"/>
  <c r="U83" i="5"/>
  <c r="I83" i="5"/>
  <c r="R86" i="5"/>
  <c r="R87" i="5" l="1"/>
  <c r="M83" i="5"/>
  <c r="L83" i="5" s="1"/>
  <c r="O83" i="5" s="1"/>
  <c r="Q82" i="5"/>
  <c r="I84" i="5"/>
  <c r="T85" i="5"/>
  <c r="U84" i="5"/>
  <c r="N88" i="5"/>
  <c r="R88" i="5" l="1"/>
  <c r="M84" i="5"/>
  <c r="L84" i="5" s="1"/>
  <c r="O84" i="5" s="1"/>
  <c r="Q83" i="5"/>
  <c r="T86" i="5"/>
  <c r="U85" i="5"/>
  <c r="N89" i="5"/>
  <c r="I85" i="5"/>
  <c r="R89" i="5"/>
  <c r="M85" i="5" l="1"/>
  <c r="L85" i="5" s="1"/>
  <c r="O85" i="5" s="1"/>
  <c r="Q84" i="5"/>
  <c r="N90" i="5"/>
  <c r="I86" i="5"/>
  <c r="T87" i="5"/>
  <c r="U86" i="5"/>
  <c r="M86" i="5" l="1"/>
  <c r="L86" i="5" s="1"/>
  <c r="O86" i="5" s="1"/>
  <c r="Q85" i="5"/>
  <c r="I87" i="5"/>
  <c r="T88" i="5"/>
  <c r="U87" i="5"/>
  <c r="N91" i="5"/>
  <c r="R90" i="5"/>
  <c r="R91" i="5" l="1"/>
  <c r="M87" i="5"/>
  <c r="L87" i="5" s="1"/>
  <c r="O87" i="5" s="1"/>
  <c r="Q86" i="5"/>
  <c r="R92" i="5"/>
  <c r="T89" i="5"/>
  <c r="U88" i="5"/>
  <c r="N92" i="5"/>
  <c r="I88" i="5"/>
  <c r="M88" i="5" l="1"/>
  <c r="L88" i="5" s="1"/>
  <c r="O88" i="5" s="1"/>
  <c r="Q87" i="5"/>
  <c r="I89" i="5"/>
  <c r="T90" i="5"/>
  <c r="U89" i="5"/>
  <c r="N93" i="5"/>
  <c r="R93" i="5"/>
  <c r="M89" i="5" l="1"/>
  <c r="L89" i="5" s="1"/>
  <c r="O89" i="5" s="1"/>
  <c r="Q88" i="5"/>
  <c r="R94" i="5"/>
  <c r="T91" i="5"/>
  <c r="U90" i="5"/>
  <c r="N94" i="5"/>
  <c r="I90" i="5"/>
  <c r="M90" i="5" l="1"/>
  <c r="Q89" i="5"/>
  <c r="L90" i="5"/>
  <c r="O90" i="5" s="1"/>
  <c r="I91" i="5"/>
  <c r="T92" i="5"/>
  <c r="U91" i="5"/>
  <c r="R95" i="5"/>
  <c r="N95" i="5"/>
  <c r="M91" i="5" l="1"/>
  <c r="Q90" i="5"/>
  <c r="T93" i="5"/>
  <c r="U92" i="5"/>
  <c r="N96" i="5"/>
  <c r="R96" i="5"/>
  <c r="L91" i="5"/>
  <c r="O91" i="5" s="1"/>
  <c r="I92" i="5"/>
  <c r="M92" i="5" l="1"/>
  <c r="L92" i="5" s="1"/>
  <c r="O92" i="5" s="1"/>
  <c r="Q91" i="5"/>
  <c r="T94" i="5"/>
  <c r="U93" i="5"/>
  <c r="N97" i="5"/>
  <c r="I93" i="5"/>
  <c r="R97" i="5"/>
  <c r="M93" i="5" l="1"/>
  <c r="Q92" i="5"/>
  <c r="R98" i="5"/>
  <c r="L93" i="5"/>
  <c r="O93" i="5" s="1"/>
  <c r="I94" i="5"/>
  <c r="N98" i="5"/>
  <c r="T95" i="5"/>
  <c r="U94" i="5"/>
  <c r="M94" i="5" l="1"/>
  <c r="Q93" i="5"/>
  <c r="R99" i="5"/>
  <c r="L94" i="5"/>
  <c r="O94" i="5" s="1"/>
  <c r="I95" i="5"/>
  <c r="T96" i="5"/>
  <c r="U95" i="5"/>
  <c r="N99" i="5"/>
  <c r="M95" i="5" l="1"/>
  <c r="Q94" i="5"/>
  <c r="L95" i="5"/>
  <c r="O95" i="5" s="1"/>
  <c r="I96" i="5"/>
  <c r="N100" i="5"/>
  <c r="T97" i="5"/>
  <c r="U96" i="5"/>
  <c r="R100" i="5"/>
  <c r="M96" i="5" l="1"/>
  <c r="L96" i="5" s="1"/>
  <c r="O96" i="5" s="1"/>
  <c r="Q95" i="5"/>
  <c r="N101" i="5"/>
  <c r="T98" i="5"/>
  <c r="U97" i="5"/>
  <c r="I97" i="5"/>
  <c r="M97" i="5" l="1"/>
  <c r="Q96" i="5"/>
  <c r="L97" i="5"/>
  <c r="O97" i="5" s="1"/>
  <c r="I98" i="5"/>
  <c r="N102" i="5"/>
  <c r="T99" i="5"/>
  <c r="U98" i="5"/>
  <c r="R101" i="5"/>
  <c r="R102" i="5" s="1"/>
  <c r="M98" i="5" l="1"/>
  <c r="L98" i="5" s="1"/>
  <c r="O98" i="5" s="1"/>
  <c r="Q97" i="5"/>
  <c r="N103" i="5"/>
  <c r="R103" i="5"/>
  <c r="T100" i="5"/>
  <c r="U99" i="5"/>
  <c r="I99" i="5"/>
  <c r="M99" i="5" l="1"/>
  <c r="L99" i="5" s="1"/>
  <c r="O99" i="5" s="1"/>
  <c r="Q98" i="5"/>
  <c r="I100" i="5"/>
  <c r="N104" i="5"/>
  <c r="T101" i="5"/>
  <c r="U100" i="5"/>
  <c r="M100" i="5" l="1"/>
  <c r="Q99" i="5"/>
  <c r="N105" i="5"/>
  <c r="R104" i="5"/>
  <c r="T102" i="5"/>
  <c r="U101" i="5"/>
  <c r="L100" i="5"/>
  <c r="O100" i="5" s="1"/>
  <c r="I101" i="5"/>
  <c r="R105" i="5" l="1"/>
  <c r="M101" i="5"/>
  <c r="L101" i="5" s="1"/>
  <c r="O101" i="5" s="1"/>
  <c r="Q100" i="5"/>
  <c r="I102" i="5"/>
  <c r="N106" i="5"/>
  <c r="T103" i="5"/>
  <c r="U102" i="5"/>
  <c r="M102" i="5" l="1"/>
  <c r="Q101" i="5"/>
  <c r="T104" i="5"/>
  <c r="U103" i="5"/>
  <c r="R106" i="5"/>
  <c r="N107" i="5"/>
  <c r="L102" i="5"/>
  <c r="O102" i="5" s="1"/>
  <c r="I103" i="5"/>
  <c r="R107" i="5" l="1"/>
  <c r="M103" i="5"/>
  <c r="L103" i="5" s="1"/>
  <c r="O103" i="5" s="1"/>
  <c r="Q102" i="5"/>
  <c r="I104" i="5"/>
  <c r="T105" i="5"/>
  <c r="U104" i="5"/>
  <c r="N108" i="5"/>
  <c r="M104" i="5" l="1"/>
  <c r="Q103" i="5"/>
  <c r="T106" i="5"/>
  <c r="U105" i="5"/>
  <c r="N109" i="5"/>
  <c r="R108" i="5"/>
  <c r="L104" i="5"/>
  <c r="O104" i="5" s="1"/>
  <c r="I105" i="5"/>
  <c r="M105" i="5" l="1"/>
  <c r="L105" i="5" s="1"/>
  <c r="O105" i="5" s="1"/>
  <c r="Q104" i="5"/>
  <c r="R109" i="5"/>
  <c r="R110" i="5" s="1"/>
  <c r="T107" i="5"/>
  <c r="U106" i="5"/>
  <c r="I106" i="5"/>
  <c r="N110" i="5"/>
  <c r="M106" i="5" l="1"/>
  <c r="Q105" i="5"/>
  <c r="N111" i="5"/>
  <c r="T108" i="5"/>
  <c r="U107" i="5"/>
  <c r="L106" i="5"/>
  <c r="O106" i="5" s="1"/>
  <c r="I107" i="5"/>
  <c r="M107" i="5" l="1"/>
  <c r="L107" i="5" s="1"/>
  <c r="O107" i="5" s="1"/>
  <c r="Q106" i="5"/>
  <c r="R111" i="5"/>
  <c r="T109" i="5"/>
  <c r="U108" i="5"/>
  <c r="I108" i="5"/>
  <c r="N112" i="5"/>
  <c r="M108" i="5" l="1"/>
  <c r="L108" i="5" s="1"/>
  <c r="O108" i="5" s="1"/>
  <c r="Q107" i="5"/>
  <c r="T110" i="5"/>
  <c r="U109" i="5"/>
  <c r="I109" i="5"/>
  <c r="R112" i="5"/>
  <c r="N113" i="5"/>
  <c r="M109" i="5" l="1"/>
  <c r="Q108" i="5"/>
  <c r="R113" i="5"/>
  <c r="R114" i="5" s="1"/>
  <c r="T111" i="5"/>
  <c r="U110" i="5"/>
  <c r="N114" i="5"/>
  <c r="L109" i="5"/>
  <c r="O109" i="5" s="1"/>
  <c r="I110" i="5"/>
  <c r="M110" i="5" l="1"/>
  <c r="L110" i="5" s="1"/>
  <c r="O110" i="5" s="1"/>
  <c r="Q109" i="5"/>
  <c r="I111" i="5"/>
  <c r="T112" i="5"/>
  <c r="U111" i="5"/>
  <c r="N115" i="5"/>
  <c r="R115" i="5"/>
  <c r="M111" i="5" l="1"/>
  <c r="L111" i="5" s="1"/>
  <c r="O111" i="5" s="1"/>
  <c r="Q110" i="5"/>
  <c r="N116" i="5"/>
  <c r="T113" i="5"/>
  <c r="U112" i="5"/>
  <c r="R116" i="5"/>
  <c r="I112" i="5"/>
  <c r="M112" i="5" l="1"/>
  <c r="L112" i="5" s="1"/>
  <c r="O112" i="5" s="1"/>
  <c r="Q111" i="5"/>
  <c r="I113" i="5"/>
  <c r="T114" i="5"/>
  <c r="U113" i="5"/>
  <c r="R117" i="5"/>
  <c r="N117" i="5"/>
  <c r="M113" i="5" l="1"/>
  <c r="L113" i="5" s="1"/>
  <c r="O113" i="5" s="1"/>
  <c r="Q112" i="5"/>
  <c r="N118" i="5"/>
  <c r="T115" i="5"/>
  <c r="U114" i="5"/>
  <c r="R118" i="5"/>
  <c r="I114" i="5"/>
  <c r="M114" i="5" l="1"/>
  <c r="Q113" i="5"/>
  <c r="L114" i="5"/>
  <c r="O114" i="5" s="1"/>
  <c r="I115" i="5"/>
  <c r="T116" i="5"/>
  <c r="U115" i="5"/>
  <c r="R119" i="5"/>
  <c r="N119" i="5"/>
  <c r="M115" i="5" l="1"/>
  <c r="L115" i="5" s="1"/>
  <c r="O115" i="5" s="1"/>
  <c r="Q114" i="5"/>
  <c r="N120" i="5"/>
  <c r="T117" i="5"/>
  <c r="U116" i="5"/>
  <c r="R120" i="5"/>
  <c r="I116" i="5"/>
  <c r="M116" i="5" l="1"/>
  <c r="Q115" i="5"/>
  <c r="T118" i="5"/>
  <c r="U117" i="5"/>
  <c r="L116" i="5"/>
  <c r="O116" i="5" s="1"/>
  <c r="I117" i="5"/>
  <c r="R121" i="5"/>
  <c r="N121" i="5"/>
  <c r="M117" i="5" l="1"/>
  <c r="L117" i="5" s="1"/>
  <c r="O117" i="5" s="1"/>
  <c r="Q116" i="5"/>
  <c r="I118" i="5"/>
  <c r="N122" i="5"/>
  <c r="R122" i="5"/>
  <c r="T119" i="5"/>
  <c r="U118" i="5"/>
  <c r="M118" i="5" l="1"/>
  <c r="Q117" i="5"/>
  <c r="R123" i="5"/>
  <c r="N123" i="5"/>
  <c r="T120" i="5"/>
  <c r="U119" i="5"/>
  <c r="L118" i="5"/>
  <c r="O118" i="5" s="1"/>
  <c r="I119" i="5"/>
  <c r="M119" i="5" l="1"/>
  <c r="L119" i="5" s="1"/>
  <c r="O119" i="5" s="1"/>
  <c r="Q118" i="5"/>
  <c r="R124" i="5"/>
  <c r="I120" i="5"/>
  <c r="N124" i="5"/>
  <c r="T121" i="5"/>
  <c r="U120" i="5"/>
  <c r="M120" i="5" l="1"/>
  <c r="L120" i="5" s="1"/>
  <c r="O120" i="5" s="1"/>
  <c r="Q119" i="5"/>
  <c r="I121" i="5"/>
  <c r="T122" i="5"/>
  <c r="U121" i="5"/>
  <c r="N125" i="5"/>
  <c r="M121" i="5" l="1"/>
  <c r="L121" i="5" s="1"/>
  <c r="O121" i="5" s="1"/>
  <c r="Q120" i="5"/>
  <c r="T123" i="5"/>
  <c r="U122" i="5"/>
  <c r="N126" i="5"/>
  <c r="R125" i="5"/>
  <c r="R126" i="5" s="1"/>
  <c r="I122" i="5"/>
  <c r="M122" i="5" l="1"/>
  <c r="L122" i="5" s="1"/>
  <c r="O122" i="5" s="1"/>
  <c r="Q121" i="5"/>
  <c r="I123" i="5"/>
  <c r="N127" i="5"/>
  <c r="T124" i="5"/>
  <c r="U123" i="5"/>
  <c r="R127" i="5"/>
  <c r="M123" i="5" l="1"/>
  <c r="Q122" i="5"/>
  <c r="N128" i="5"/>
  <c r="R128" i="5"/>
  <c r="T125" i="5"/>
  <c r="U124" i="5"/>
  <c r="L123" i="5"/>
  <c r="O123" i="5" s="1"/>
  <c r="I124" i="5"/>
  <c r="M124" i="5" l="1"/>
  <c r="L124" i="5" s="1"/>
  <c r="O124" i="5" s="1"/>
  <c r="Q123" i="5"/>
  <c r="I125" i="5"/>
  <c r="N129" i="5"/>
  <c r="T126" i="5"/>
  <c r="U125" i="5"/>
  <c r="M125" i="5" l="1"/>
  <c r="L125" i="5" s="1"/>
  <c r="O125" i="5" s="1"/>
  <c r="Q124" i="5"/>
  <c r="T127" i="5"/>
  <c r="U126" i="5"/>
  <c r="N130" i="5"/>
  <c r="R129" i="5"/>
  <c r="I126" i="5"/>
  <c r="M126" i="5" l="1"/>
  <c r="L126" i="5" s="1"/>
  <c r="O126" i="5" s="1"/>
  <c r="Q125" i="5"/>
  <c r="I127" i="5"/>
  <c r="N131" i="5"/>
  <c r="T128" i="5"/>
  <c r="U127" i="5"/>
  <c r="R130" i="5"/>
  <c r="R131" i="5" l="1"/>
  <c r="M127" i="5"/>
  <c r="L127" i="5" s="1"/>
  <c r="O127" i="5" s="1"/>
  <c r="Q126" i="5"/>
  <c r="T129" i="5"/>
  <c r="U128" i="5"/>
  <c r="N132" i="5"/>
  <c r="R132" i="5"/>
  <c r="I128" i="5"/>
  <c r="M128" i="5" l="1"/>
  <c r="L128" i="5" s="1"/>
  <c r="O128" i="5" s="1"/>
  <c r="Q127" i="5"/>
  <c r="N133" i="5"/>
  <c r="I129" i="5"/>
  <c r="R133" i="5"/>
  <c r="T130" i="5"/>
  <c r="U129" i="5"/>
  <c r="M129" i="5" l="1"/>
  <c r="L129" i="5" s="1"/>
  <c r="O129" i="5" s="1"/>
  <c r="Q128" i="5"/>
  <c r="I130" i="5"/>
  <c r="T131" i="5"/>
  <c r="U130" i="5"/>
  <c r="R134" i="5"/>
  <c r="N134" i="5"/>
  <c r="M130" i="5" l="1"/>
  <c r="L130" i="5" s="1"/>
  <c r="O130" i="5" s="1"/>
  <c r="Q129" i="5"/>
  <c r="N135" i="5"/>
  <c r="R135" i="5"/>
  <c r="T132" i="5"/>
  <c r="U131" i="5"/>
  <c r="I131" i="5"/>
  <c r="M131" i="5" l="1"/>
  <c r="L131" i="5" s="1"/>
  <c r="O131" i="5" s="1"/>
  <c r="Q130" i="5"/>
  <c r="R136" i="5"/>
  <c r="I132" i="5"/>
  <c r="T133" i="5"/>
  <c r="U132" i="5"/>
  <c r="N136" i="5"/>
  <c r="M132" i="5" l="1"/>
  <c r="L132" i="5" s="1"/>
  <c r="O132" i="5" s="1"/>
  <c r="Q131" i="5"/>
  <c r="N137" i="5"/>
  <c r="I133" i="5"/>
  <c r="T134" i="5"/>
  <c r="U133" i="5"/>
  <c r="R137" i="5"/>
  <c r="M133" i="5" l="1"/>
  <c r="L133" i="5" s="1"/>
  <c r="O133" i="5" s="1"/>
  <c r="Q132" i="5"/>
  <c r="I134" i="5"/>
  <c r="R138" i="5"/>
  <c r="T135" i="5"/>
  <c r="U134" i="5"/>
  <c r="N138" i="5"/>
  <c r="M134" i="5" l="1"/>
  <c r="L134" i="5" s="1"/>
  <c r="O134" i="5" s="1"/>
  <c r="Q133" i="5"/>
  <c r="N139" i="5"/>
  <c r="I135" i="5"/>
  <c r="T136" i="5"/>
  <c r="U135" i="5"/>
  <c r="M135" i="5" l="1"/>
  <c r="L135" i="5" s="1"/>
  <c r="O135" i="5" s="1"/>
  <c r="Q134" i="5"/>
  <c r="T137" i="5"/>
  <c r="U136" i="5"/>
  <c r="I136" i="5"/>
  <c r="N140" i="5"/>
  <c r="R139" i="5"/>
  <c r="R140" i="5" s="1"/>
  <c r="M136" i="5" l="1"/>
  <c r="Q135" i="5"/>
  <c r="T138" i="5"/>
  <c r="U137" i="5"/>
  <c r="N141" i="5"/>
  <c r="L136" i="5"/>
  <c r="O136" i="5" s="1"/>
  <c r="I137" i="5"/>
  <c r="M137" i="5" l="1"/>
  <c r="L137" i="5" s="1"/>
  <c r="O137" i="5" s="1"/>
  <c r="Q136" i="5"/>
  <c r="N142" i="5"/>
  <c r="R141" i="5"/>
  <c r="I138" i="5"/>
  <c r="T139" i="5"/>
  <c r="U138" i="5"/>
  <c r="R142" i="5" l="1"/>
  <c r="M138" i="5"/>
  <c r="Q137" i="5"/>
  <c r="T140" i="5"/>
  <c r="U139" i="5"/>
  <c r="N143" i="5"/>
  <c r="L138" i="5"/>
  <c r="O138" i="5" s="1"/>
  <c r="I139" i="5"/>
  <c r="R143" i="5"/>
  <c r="M139" i="5" l="1"/>
  <c r="L139" i="5" s="1"/>
  <c r="O139" i="5" s="1"/>
  <c r="Q138" i="5"/>
  <c r="N144" i="5"/>
  <c r="I140" i="5"/>
  <c r="T141" i="5"/>
  <c r="U140" i="5"/>
  <c r="M140" i="5" l="1"/>
  <c r="L140" i="5" s="1"/>
  <c r="O140" i="5" s="1"/>
  <c r="Q139" i="5"/>
  <c r="I141" i="5"/>
  <c r="R144" i="5"/>
  <c r="T142" i="5"/>
  <c r="U141" i="5"/>
  <c r="N145" i="5"/>
  <c r="R145" i="5" l="1"/>
  <c r="M141" i="5"/>
  <c r="L141" i="5" s="1"/>
  <c r="O141" i="5" s="1"/>
  <c r="Q140" i="5"/>
  <c r="I142" i="5"/>
  <c r="N146" i="5"/>
  <c r="R146" i="5"/>
  <c r="T143" i="5"/>
  <c r="U142" i="5"/>
  <c r="M142" i="5" l="1"/>
  <c r="L142" i="5" s="1"/>
  <c r="O142" i="5" s="1"/>
  <c r="Q141" i="5"/>
  <c r="I143" i="5"/>
  <c r="T144" i="5"/>
  <c r="U143" i="5"/>
  <c r="N147" i="5"/>
  <c r="M143" i="5" l="1"/>
  <c r="Q142" i="5"/>
  <c r="R147" i="5"/>
  <c r="T145" i="5"/>
  <c r="U144" i="5"/>
  <c r="N148" i="5"/>
  <c r="L143" i="5"/>
  <c r="O143" i="5" s="1"/>
  <c r="I144" i="5"/>
  <c r="M144" i="5" l="1"/>
  <c r="Q143" i="5"/>
  <c r="T146" i="5"/>
  <c r="U145" i="5"/>
  <c r="L144" i="5"/>
  <c r="O144" i="5" s="1"/>
  <c r="I145" i="5"/>
  <c r="N149" i="5"/>
  <c r="R148" i="5"/>
  <c r="R149" i="5" l="1"/>
  <c r="M145" i="5"/>
  <c r="L145" i="5" s="1"/>
  <c r="O145" i="5" s="1"/>
  <c r="Q144" i="5"/>
  <c r="N150" i="5"/>
  <c r="I146" i="5"/>
  <c r="R150" i="5"/>
  <c r="T147" i="5"/>
  <c r="U146" i="5"/>
  <c r="M146" i="5" l="1"/>
  <c r="L146" i="5" s="1"/>
  <c r="O146" i="5" s="1"/>
  <c r="Q145" i="5"/>
  <c r="I147" i="5"/>
  <c r="T148" i="5"/>
  <c r="U147" i="5"/>
  <c r="R151" i="5"/>
  <c r="N151" i="5"/>
  <c r="M147" i="5" l="1"/>
  <c r="L147" i="5" s="1"/>
  <c r="O147" i="5" s="1"/>
  <c r="Q146" i="5"/>
  <c r="N152" i="5"/>
  <c r="I148" i="5"/>
  <c r="T149" i="5"/>
  <c r="U148" i="5"/>
  <c r="R152" i="5"/>
  <c r="M148" i="5" l="1"/>
  <c r="L148" i="5" s="1"/>
  <c r="O148" i="5" s="1"/>
  <c r="Q147" i="5"/>
  <c r="I149" i="5"/>
  <c r="T150" i="5"/>
  <c r="U149" i="5"/>
  <c r="N153" i="5"/>
  <c r="M149" i="5" l="1"/>
  <c r="Q148" i="5"/>
  <c r="L149" i="5"/>
  <c r="O149" i="5" s="1"/>
  <c r="I150" i="5"/>
  <c r="N154" i="5"/>
  <c r="R153" i="5"/>
  <c r="T151" i="5"/>
  <c r="U150" i="5"/>
  <c r="M150" i="5" l="1"/>
  <c r="Q149" i="5"/>
  <c r="T152" i="5"/>
  <c r="U151" i="5"/>
  <c r="N155" i="5"/>
  <c r="R154" i="5"/>
  <c r="L150" i="5"/>
  <c r="O150" i="5" s="1"/>
  <c r="I151" i="5"/>
  <c r="R155" i="5" l="1"/>
  <c r="M151" i="5"/>
  <c r="L151" i="5" s="1"/>
  <c r="O151" i="5" s="1"/>
  <c r="Q150" i="5"/>
  <c r="T153" i="5"/>
  <c r="U152" i="5"/>
  <c r="I152" i="5"/>
  <c r="N156" i="5"/>
  <c r="R156" i="5"/>
  <c r="M152" i="5" l="1"/>
  <c r="L152" i="5" s="1"/>
  <c r="O152" i="5" s="1"/>
  <c r="Q151" i="5"/>
  <c r="R157" i="5"/>
  <c r="N157" i="5"/>
  <c r="I153" i="5"/>
  <c r="T154" i="5"/>
  <c r="U153" i="5"/>
  <c r="M153" i="5" l="1"/>
  <c r="L153" i="5" s="1"/>
  <c r="O153" i="5" s="1"/>
  <c r="Q152" i="5"/>
  <c r="N158" i="5"/>
  <c r="T155" i="5"/>
  <c r="U154" i="5"/>
  <c r="I154" i="5"/>
  <c r="M154" i="5" l="1"/>
  <c r="Q153" i="5"/>
  <c r="T156" i="5"/>
  <c r="U155" i="5"/>
  <c r="R158" i="5"/>
  <c r="L154" i="5"/>
  <c r="O154" i="5" s="1"/>
  <c r="I155" i="5"/>
  <c r="N159" i="5"/>
  <c r="R159" i="5" l="1"/>
  <c r="M155" i="5"/>
  <c r="Q154" i="5"/>
  <c r="T157" i="5"/>
  <c r="U156" i="5"/>
  <c r="L155" i="5"/>
  <c r="O155" i="5" s="1"/>
  <c r="I156" i="5"/>
  <c r="R160" i="5"/>
  <c r="N160" i="5"/>
  <c r="M156" i="5" l="1"/>
  <c r="L156" i="5" s="1"/>
  <c r="O156" i="5" s="1"/>
  <c r="Q155" i="5"/>
  <c r="N161" i="5"/>
  <c r="I157" i="5"/>
  <c r="T158" i="5"/>
  <c r="U157" i="5"/>
  <c r="M157" i="5" l="1"/>
  <c r="Q156" i="5"/>
  <c r="N162" i="5"/>
  <c r="L157" i="5"/>
  <c r="O157" i="5" s="1"/>
  <c r="I158" i="5"/>
  <c r="T159" i="5"/>
  <c r="U158" i="5"/>
  <c r="R161" i="5"/>
  <c r="R162" i="5" l="1"/>
  <c r="M158" i="5"/>
  <c r="Q157" i="5"/>
  <c r="T160" i="5"/>
  <c r="U159" i="5"/>
  <c r="N163" i="5"/>
  <c r="L158" i="5"/>
  <c r="O158" i="5" s="1"/>
  <c r="I159" i="5"/>
  <c r="R163" i="5"/>
  <c r="M159" i="5" l="1"/>
  <c r="Q158" i="5"/>
  <c r="T161" i="5"/>
  <c r="U160" i="5"/>
  <c r="R164" i="5"/>
  <c r="N164" i="5"/>
  <c r="L159" i="5"/>
  <c r="O159" i="5" s="1"/>
  <c r="I160" i="5"/>
  <c r="M160" i="5" l="1"/>
  <c r="Q159" i="5"/>
  <c r="L160" i="5"/>
  <c r="O160" i="5" s="1"/>
  <c r="I161" i="5"/>
  <c r="N165" i="5"/>
  <c r="T162" i="5"/>
  <c r="U161" i="5"/>
  <c r="M161" i="5" l="1"/>
  <c r="Q160" i="5"/>
  <c r="T163" i="5"/>
  <c r="U162" i="5"/>
  <c r="N166" i="5"/>
  <c r="R165" i="5"/>
  <c r="R166" i="5" s="1"/>
  <c r="L161" i="5"/>
  <c r="O161" i="5" s="1"/>
  <c r="I162" i="5"/>
  <c r="M162" i="5" l="1"/>
  <c r="L162" i="5" s="1"/>
  <c r="O162" i="5" s="1"/>
  <c r="Q161" i="5"/>
  <c r="I163" i="5"/>
  <c r="N167" i="5"/>
  <c r="T164" i="5"/>
  <c r="U163" i="5"/>
  <c r="R167" i="5"/>
  <c r="M163" i="5" l="1"/>
  <c r="Q162" i="5"/>
  <c r="T165" i="5"/>
  <c r="U164" i="5"/>
  <c r="N168" i="5"/>
  <c r="R168" i="5"/>
  <c r="L163" i="5"/>
  <c r="O163" i="5" s="1"/>
  <c r="I164" i="5"/>
  <c r="M164" i="5" l="1"/>
  <c r="L164" i="5" s="1"/>
  <c r="O164" i="5" s="1"/>
  <c r="Q163" i="5"/>
  <c r="I165" i="5"/>
  <c r="N169" i="5"/>
  <c r="R169" i="5"/>
  <c r="T166" i="5"/>
  <c r="U165" i="5"/>
  <c r="M165" i="5" l="1"/>
  <c r="Q164" i="5"/>
  <c r="T167" i="5"/>
  <c r="U166" i="5"/>
  <c r="N170" i="5"/>
  <c r="R170" i="5"/>
  <c r="L165" i="5"/>
  <c r="O165" i="5" s="1"/>
  <c r="I166" i="5"/>
  <c r="M166" i="5" l="1"/>
  <c r="L166" i="5" s="1"/>
  <c r="O166" i="5" s="1"/>
  <c r="Q165" i="5"/>
  <c r="I167" i="5"/>
  <c r="N171" i="5"/>
  <c r="R171" i="5"/>
  <c r="T168" i="5"/>
  <c r="U167" i="5"/>
  <c r="M167" i="5" l="1"/>
  <c r="L167" i="5" s="1"/>
  <c r="O167" i="5" s="1"/>
  <c r="Q166" i="5"/>
  <c r="N172" i="5"/>
  <c r="T169" i="5"/>
  <c r="U168" i="5"/>
  <c r="I168" i="5"/>
  <c r="M168" i="5" l="1"/>
  <c r="L168" i="5" s="1"/>
  <c r="O168" i="5" s="1"/>
  <c r="Q167" i="5"/>
  <c r="T170" i="5"/>
  <c r="U169" i="5"/>
  <c r="I169" i="5"/>
  <c r="R172" i="5"/>
  <c r="N173" i="5"/>
  <c r="M169" i="5" l="1"/>
  <c r="Q168" i="5"/>
  <c r="N174" i="5"/>
  <c r="R173" i="5"/>
  <c r="T171" i="5"/>
  <c r="U170" i="5"/>
  <c r="L169" i="5"/>
  <c r="O169" i="5" s="1"/>
  <c r="I170" i="5"/>
  <c r="R174" i="5" l="1"/>
  <c r="M170" i="5"/>
  <c r="Q169" i="5"/>
  <c r="L170" i="5"/>
  <c r="O170" i="5" s="1"/>
  <c r="I171" i="5"/>
  <c r="N175" i="5"/>
  <c r="T172" i="5"/>
  <c r="U171" i="5"/>
  <c r="M171" i="5" l="1"/>
  <c r="L171" i="5" s="1"/>
  <c r="O171" i="5" s="1"/>
  <c r="Q170" i="5"/>
  <c r="N176" i="5"/>
  <c r="R175" i="5"/>
  <c r="T173" i="5"/>
  <c r="U172" i="5"/>
  <c r="I172" i="5"/>
  <c r="R176" i="5" l="1"/>
  <c r="M172" i="5"/>
  <c r="L172" i="5" s="1"/>
  <c r="O172" i="5" s="1"/>
  <c r="Q171" i="5"/>
  <c r="I173" i="5"/>
  <c r="R177" i="5"/>
  <c r="T174" i="5"/>
  <c r="U173" i="5"/>
  <c r="N177" i="5"/>
  <c r="M173" i="5" l="1"/>
  <c r="L173" i="5" s="1"/>
  <c r="O173" i="5" s="1"/>
  <c r="Q172" i="5"/>
  <c r="N178" i="5"/>
  <c r="I174" i="5"/>
  <c r="T175" i="5"/>
  <c r="U174" i="5"/>
  <c r="M174" i="5" l="1"/>
  <c r="Q173" i="5"/>
  <c r="T176" i="5"/>
  <c r="U175" i="5"/>
  <c r="N179" i="5"/>
  <c r="L174" i="5"/>
  <c r="O174" i="5" s="1"/>
  <c r="I175" i="5"/>
  <c r="R178" i="5"/>
  <c r="R179" i="5" l="1"/>
  <c r="M175" i="5"/>
  <c r="Q174" i="5"/>
  <c r="L175" i="5"/>
  <c r="O175" i="5" s="1"/>
  <c r="I176" i="5"/>
  <c r="T177" i="5"/>
  <c r="U176" i="5"/>
  <c r="N180" i="5"/>
  <c r="M176" i="5" l="1"/>
  <c r="Q175" i="5"/>
  <c r="N181" i="5"/>
  <c r="R180" i="5"/>
  <c r="T178" i="5"/>
  <c r="U177" i="5"/>
  <c r="L176" i="5"/>
  <c r="O176" i="5" s="1"/>
  <c r="I177" i="5"/>
  <c r="R181" i="5" l="1"/>
  <c r="M177" i="5"/>
  <c r="Q176" i="5"/>
  <c r="L177" i="5"/>
  <c r="O177" i="5" s="1"/>
  <c r="I178" i="5"/>
  <c r="N182" i="5"/>
  <c r="T179" i="5"/>
  <c r="U178" i="5"/>
  <c r="M178" i="5" l="1"/>
  <c r="Q177" i="5"/>
  <c r="T180" i="5"/>
  <c r="U179" i="5"/>
  <c r="R182" i="5"/>
  <c r="R183" i="5" s="1"/>
  <c r="N183" i="5"/>
  <c r="L178" i="5"/>
  <c r="O178" i="5" s="1"/>
  <c r="I179" i="5"/>
  <c r="M179" i="5" l="1"/>
  <c r="L179" i="5" s="1"/>
  <c r="O179" i="5" s="1"/>
  <c r="Q178" i="5"/>
  <c r="T181" i="5"/>
  <c r="U180" i="5"/>
  <c r="I180" i="5"/>
  <c r="N184" i="5"/>
  <c r="M180" i="5" l="1"/>
  <c r="Q179" i="5"/>
  <c r="L180" i="5"/>
  <c r="O180" i="5" s="1"/>
  <c r="I181" i="5"/>
  <c r="R184" i="5"/>
  <c r="N185" i="5"/>
  <c r="T182" i="5"/>
  <c r="U181" i="5"/>
  <c r="R185" i="5" l="1"/>
  <c r="M181" i="5"/>
  <c r="Q180" i="5"/>
  <c r="R186" i="5"/>
  <c r="T183" i="5"/>
  <c r="U182" i="5"/>
  <c r="L181" i="5"/>
  <c r="O181" i="5" s="1"/>
  <c r="I182" i="5"/>
  <c r="N186" i="5"/>
  <c r="M182" i="5" l="1"/>
  <c r="L182" i="5" s="1"/>
  <c r="O182" i="5" s="1"/>
  <c r="Q181" i="5"/>
  <c r="N187" i="5"/>
  <c r="T184" i="5"/>
  <c r="U183" i="5"/>
  <c r="I183" i="5"/>
  <c r="R187" i="5"/>
  <c r="M183" i="5" l="1"/>
  <c r="Q182" i="5"/>
  <c r="R188" i="5"/>
  <c r="L183" i="5"/>
  <c r="O183" i="5" s="1"/>
  <c r="I184" i="5"/>
  <c r="T185" i="5"/>
  <c r="U184" i="5"/>
  <c r="N188" i="5"/>
  <c r="M184" i="5" l="1"/>
  <c r="L184" i="5" s="1"/>
  <c r="O184" i="5" s="1"/>
  <c r="Q183" i="5"/>
  <c r="N189" i="5"/>
  <c r="I185" i="5"/>
  <c r="T186" i="5"/>
  <c r="U185" i="5"/>
  <c r="R189" i="5"/>
  <c r="M185" i="5" l="1"/>
  <c r="Q184" i="5"/>
  <c r="R190" i="5"/>
  <c r="L185" i="5"/>
  <c r="O185" i="5" s="1"/>
  <c r="I186" i="5"/>
  <c r="T187" i="5"/>
  <c r="U186" i="5"/>
  <c r="N190" i="5"/>
  <c r="M186" i="5" l="1"/>
  <c r="L186" i="5" s="1"/>
  <c r="O186" i="5" s="1"/>
  <c r="Q185" i="5"/>
  <c r="I187" i="5"/>
  <c r="N191" i="5"/>
  <c r="T188" i="5"/>
  <c r="U187" i="5"/>
  <c r="M187" i="5" l="1"/>
  <c r="Q186" i="5"/>
  <c r="T189" i="5"/>
  <c r="U188" i="5"/>
  <c r="N192" i="5"/>
  <c r="R191" i="5"/>
  <c r="R192" i="5" s="1"/>
  <c r="L187" i="5"/>
  <c r="O187" i="5" s="1"/>
  <c r="I188" i="5"/>
  <c r="M188" i="5" l="1"/>
  <c r="L188" i="5" s="1"/>
  <c r="O188" i="5" s="1"/>
  <c r="Q187" i="5"/>
  <c r="I189" i="5"/>
  <c r="N193" i="5"/>
  <c r="R193" i="5"/>
  <c r="T190" i="5"/>
  <c r="U189" i="5"/>
  <c r="M189" i="5" l="1"/>
  <c r="Q188" i="5"/>
  <c r="N194" i="5"/>
  <c r="R194" i="5"/>
  <c r="T191" i="5"/>
  <c r="U190" i="5"/>
  <c r="L189" i="5"/>
  <c r="O189" i="5" s="1"/>
  <c r="I190" i="5"/>
  <c r="M190" i="5" l="1"/>
  <c r="L190" i="5" s="1"/>
  <c r="O190" i="5" s="1"/>
  <c r="Q189" i="5"/>
  <c r="R195" i="5"/>
  <c r="N195" i="5"/>
  <c r="I191" i="5"/>
  <c r="T192" i="5"/>
  <c r="U191" i="5"/>
  <c r="M191" i="5" l="1"/>
  <c r="L191" i="5" s="1"/>
  <c r="O191" i="5" s="1"/>
  <c r="Q190" i="5"/>
  <c r="T193" i="5"/>
  <c r="U192" i="5"/>
  <c r="N196" i="5"/>
  <c r="I192" i="5"/>
  <c r="R196" i="5"/>
  <c r="M192" i="5" l="1"/>
  <c r="Q191" i="5"/>
  <c r="L192" i="5"/>
  <c r="O192" i="5" s="1"/>
  <c r="I193" i="5"/>
  <c r="N197" i="5"/>
  <c r="R197" i="5"/>
  <c r="T194" i="5"/>
  <c r="U193" i="5"/>
  <c r="M193" i="5" l="1"/>
  <c r="Q192" i="5"/>
  <c r="T195" i="5"/>
  <c r="U194" i="5"/>
  <c r="L193" i="5"/>
  <c r="O193" i="5" s="1"/>
  <c r="I194" i="5"/>
  <c r="N198" i="5"/>
  <c r="R198" i="5"/>
  <c r="M194" i="5" l="1"/>
  <c r="Q193" i="5"/>
  <c r="L194" i="5"/>
  <c r="O194" i="5" s="1"/>
  <c r="I195" i="5"/>
  <c r="N199" i="5"/>
  <c r="T196" i="5"/>
  <c r="U195" i="5"/>
  <c r="M195" i="5" l="1"/>
  <c r="Q194" i="5"/>
  <c r="T197" i="5"/>
  <c r="U196" i="5"/>
  <c r="R199" i="5"/>
  <c r="N200" i="5"/>
  <c r="L195" i="5"/>
  <c r="O195" i="5" s="1"/>
  <c r="I196" i="5"/>
  <c r="R200" i="5" l="1"/>
  <c r="M196" i="5"/>
  <c r="Q195" i="5"/>
  <c r="T198" i="5"/>
  <c r="U197" i="5"/>
  <c r="R201" i="5"/>
  <c r="L196" i="5"/>
  <c r="O196" i="5" s="1"/>
  <c r="I197" i="5"/>
  <c r="N201" i="5"/>
  <c r="M197" i="5" l="1"/>
  <c r="L197" i="5" s="1"/>
  <c r="O197" i="5" s="1"/>
  <c r="Q196" i="5"/>
  <c r="N202" i="5"/>
  <c r="T199" i="5"/>
  <c r="U198" i="5"/>
  <c r="R202" i="5"/>
  <c r="I198" i="5"/>
  <c r="M198" i="5" l="1"/>
  <c r="L198" i="5" s="1"/>
  <c r="O198" i="5" s="1"/>
  <c r="Q197" i="5"/>
  <c r="I199" i="5"/>
  <c r="T200" i="5"/>
  <c r="U199" i="5"/>
  <c r="R203" i="5"/>
  <c r="N203" i="5"/>
  <c r="M199" i="5" l="1"/>
  <c r="L199" i="5" s="1"/>
  <c r="O199" i="5" s="1"/>
  <c r="Q198" i="5"/>
  <c r="T201" i="5"/>
  <c r="U200" i="5"/>
  <c r="N204" i="5"/>
  <c r="I200" i="5"/>
  <c r="M200" i="5" l="1"/>
  <c r="L200" i="5" s="1"/>
  <c r="O200" i="5" s="1"/>
  <c r="Q199" i="5"/>
  <c r="T202" i="5"/>
  <c r="U201" i="5"/>
  <c r="N205" i="5"/>
  <c r="I201" i="5"/>
  <c r="R204" i="5"/>
  <c r="R205" i="5" l="1"/>
  <c r="M201" i="5"/>
  <c r="L201" i="5" s="1"/>
  <c r="O201" i="5" s="1"/>
  <c r="Q200" i="5"/>
  <c r="N206" i="5"/>
  <c r="R206" i="5"/>
  <c r="T203" i="5"/>
  <c r="U202" i="5"/>
  <c r="I202" i="5"/>
  <c r="M202" i="5" l="1"/>
  <c r="Q201" i="5"/>
  <c r="L202" i="5"/>
  <c r="O202" i="5" s="1"/>
  <c r="I203" i="5"/>
  <c r="R207" i="5"/>
  <c r="T204" i="5"/>
  <c r="U203" i="5"/>
  <c r="N207" i="5"/>
  <c r="M203" i="5" l="1"/>
  <c r="Q202" i="5"/>
  <c r="N208" i="5"/>
  <c r="R208" i="5"/>
  <c r="T205" i="5"/>
  <c r="U204" i="5"/>
  <c r="L203" i="5"/>
  <c r="O203" i="5" s="1"/>
  <c r="I204" i="5"/>
  <c r="M204" i="5" l="1"/>
  <c r="L204" i="5" s="1"/>
  <c r="O204" i="5" s="1"/>
  <c r="Q203" i="5"/>
  <c r="I205" i="5"/>
  <c r="N209" i="5"/>
  <c r="T206" i="5"/>
  <c r="U205" i="5"/>
  <c r="M205" i="5" l="1"/>
  <c r="L205" i="5" s="1"/>
  <c r="O205" i="5" s="1"/>
  <c r="Q204" i="5"/>
  <c r="T207" i="5"/>
  <c r="U206" i="5"/>
  <c r="N210" i="5"/>
  <c r="I206" i="5"/>
  <c r="R209" i="5"/>
  <c r="R210" i="5" l="1"/>
  <c r="R211" i="5" s="1"/>
  <c r="M206" i="5"/>
  <c r="L206" i="5" s="1"/>
  <c r="O206" i="5" s="1"/>
  <c r="Q205" i="5"/>
  <c r="T208" i="5"/>
  <c r="U207" i="5"/>
  <c r="I207" i="5"/>
  <c r="N211" i="5"/>
  <c r="M207" i="5" l="1"/>
  <c r="L207" i="5" s="1"/>
  <c r="O207" i="5" s="1"/>
  <c r="Q206" i="5"/>
  <c r="T209" i="5"/>
  <c r="U208" i="5"/>
  <c r="N212" i="5"/>
  <c r="I208" i="5"/>
  <c r="R212" i="5"/>
  <c r="M208" i="5" l="1"/>
  <c r="L208" i="5" s="1"/>
  <c r="O208" i="5" s="1"/>
  <c r="Q207" i="5"/>
  <c r="N213" i="5"/>
  <c r="I209" i="5"/>
  <c r="T210" i="5"/>
  <c r="U209" i="5"/>
  <c r="M209" i="5" l="1"/>
  <c r="L209" i="5" s="1"/>
  <c r="O209" i="5" s="1"/>
  <c r="Q208" i="5"/>
  <c r="T211" i="5"/>
  <c r="U210" i="5"/>
  <c r="I210" i="5"/>
  <c r="N214" i="5"/>
  <c r="R213" i="5"/>
  <c r="R214" i="5" s="1"/>
  <c r="M210" i="5" l="1"/>
  <c r="Q209" i="5"/>
  <c r="R215" i="5"/>
  <c r="T212" i="5"/>
  <c r="U211" i="5"/>
  <c r="N215" i="5"/>
  <c r="L210" i="5"/>
  <c r="O210" i="5" s="1"/>
  <c r="I211" i="5"/>
  <c r="M211" i="5" l="1"/>
  <c r="L211" i="5" s="1"/>
  <c r="O211" i="5" s="1"/>
  <c r="Q210" i="5"/>
  <c r="T213" i="5"/>
  <c r="U212" i="5"/>
  <c r="N216" i="5"/>
  <c r="I212" i="5"/>
  <c r="M212" i="5" l="1"/>
  <c r="Q211" i="5"/>
  <c r="N217" i="5"/>
  <c r="R216" i="5"/>
  <c r="L212" i="5"/>
  <c r="O212" i="5" s="1"/>
  <c r="I213" i="5"/>
  <c r="T214" i="5"/>
  <c r="U213" i="5"/>
  <c r="R217" i="5" l="1"/>
  <c r="M213" i="5"/>
  <c r="Q212" i="5"/>
  <c r="T215" i="5"/>
  <c r="U214" i="5"/>
  <c r="L213" i="5"/>
  <c r="O213" i="5" s="1"/>
  <c r="I214" i="5"/>
  <c r="R218" i="5"/>
  <c r="N218" i="5"/>
  <c r="M214" i="5" l="1"/>
  <c r="Q213" i="5"/>
  <c r="N219" i="5"/>
  <c r="L214" i="5"/>
  <c r="O214" i="5" s="1"/>
  <c r="I215" i="5"/>
  <c r="R219" i="5"/>
  <c r="T216" i="5"/>
  <c r="U215" i="5"/>
  <c r="M215" i="5" l="1"/>
  <c r="L215" i="5" s="1"/>
  <c r="O215" i="5" s="1"/>
  <c r="Q214" i="5"/>
  <c r="I216" i="5"/>
  <c r="T217" i="5"/>
  <c r="U216" i="5"/>
  <c r="R220" i="5"/>
  <c r="N220" i="5"/>
  <c r="M216" i="5" l="1"/>
  <c r="L216" i="5" s="1"/>
  <c r="O216" i="5" s="1"/>
  <c r="Q215" i="5"/>
  <c r="T218" i="5"/>
  <c r="U217" i="5"/>
  <c r="N221" i="5"/>
  <c r="R221" i="5"/>
  <c r="I217" i="5"/>
  <c r="M217" i="5" l="1"/>
  <c r="Q216" i="5"/>
  <c r="L217" i="5"/>
  <c r="O217" i="5" s="1"/>
  <c r="I218" i="5"/>
  <c r="N222" i="5"/>
  <c r="R222" i="5"/>
  <c r="T219" i="5"/>
  <c r="U218" i="5"/>
  <c r="M218" i="5" l="1"/>
  <c r="Q217" i="5"/>
  <c r="T220" i="5"/>
  <c r="U219" i="5"/>
  <c r="N223" i="5"/>
  <c r="R223" i="5"/>
  <c r="L218" i="5"/>
  <c r="O218" i="5" s="1"/>
  <c r="I219" i="5"/>
  <c r="M219" i="5" l="1"/>
  <c r="L219" i="5" s="1"/>
  <c r="O219" i="5" s="1"/>
  <c r="Q218" i="5"/>
  <c r="I220" i="5"/>
  <c r="N224" i="5"/>
  <c r="T221" i="5"/>
  <c r="U220" i="5"/>
  <c r="M220" i="5" l="1"/>
  <c r="Q219" i="5"/>
  <c r="R224" i="5"/>
  <c r="N225" i="5"/>
  <c r="L220" i="5"/>
  <c r="O220" i="5" s="1"/>
  <c r="I221" i="5"/>
  <c r="T222" i="5"/>
  <c r="U221" i="5"/>
  <c r="M221" i="5" l="1"/>
  <c r="Q220" i="5"/>
  <c r="N226" i="5"/>
  <c r="T223" i="5"/>
  <c r="U222" i="5"/>
  <c r="L221" i="5"/>
  <c r="O221" i="5" s="1"/>
  <c r="I222" i="5"/>
  <c r="R225" i="5"/>
  <c r="R226" i="5" l="1"/>
  <c r="M222" i="5"/>
  <c r="Q221" i="5"/>
  <c r="L222" i="5"/>
  <c r="O222" i="5" s="1"/>
  <c r="I223" i="5"/>
  <c r="R227" i="5"/>
  <c r="T224" i="5"/>
  <c r="U223" i="5"/>
  <c r="N227" i="5"/>
  <c r="M223" i="5" l="1"/>
  <c r="Q222" i="5"/>
  <c r="N228" i="5"/>
  <c r="T225" i="5"/>
  <c r="U224" i="5"/>
  <c r="L223" i="5"/>
  <c r="O223" i="5" s="1"/>
  <c r="I224" i="5"/>
  <c r="M224" i="5" l="1"/>
  <c r="L224" i="5" s="1"/>
  <c r="O224" i="5" s="1"/>
  <c r="Q223" i="5"/>
  <c r="I225" i="5"/>
  <c r="R228" i="5"/>
  <c r="T226" i="5"/>
  <c r="U225" i="5"/>
  <c r="N229" i="5"/>
  <c r="R229" i="5" l="1"/>
  <c r="M225" i="5"/>
  <c r="L225" i="5" s="1"/>
  <c r="O225" i="5" s="1"/>
  <c r="Q224" i="5"/>
  <c r="R230" i="5"/>
  <c r="I226" i="5"/>
  <c r="N230" i="5"/>
  <c r="T227" i="5"/>
  <c r="U226" i="5"/>
  <c r="M226" i="5" l="1"/>
  <c r="L226" i="5" s="1"/>
  <c r="O226" i="5" s="1"/>
  <c r="Q225" i="5"/>
  <c r="I227" i="5"/>
  <c r="T228" i="5"/>
  <c r="U227" i="5"/>
  <c r="N231" i="5"/>
  <c r="R231" i="5"/>
  <c r="M227" i="5" l="1"/>
  <c r="Q226" i="5"/>
  <c r="N232" i="5"/>
  <c r="T229" i="5"/>
  <c r="U228" i="5"/>
  <c r="L227" i="5"/>
  <c r="O227" i="5" s="1"/>
  <c r="I228" i="5"/>
  <c r="M228" i="5" l="1"/>
  <c r="L228" i="5" s="1"/>
  <c r="O228" i="5" s="1"/>
  <c r="Q227" i="5"/>
  <c r="I229" i="5"/>
  <c r="R232" i="5"/>
  <c r="T230" i="5"/>
  <c r="U229" i="5"/>
  <c r="N233" i="5"/>
  <c r="R233" i="5" l="1"/>
  <c r="M229" i="5"/>
  <c r="Q228" i="5"/>
  <c r="N234" i="5"/>
  <c r="R234" i="5"/>
  <c r="T231" i="5"/>
  <c r="U230" i="5"/>
  <c r="L229" i="5"/>
  <c r="O229" i="5" s="1"/>
  <c r="I230" i="5"/>
  <c r="M230" i="5" l="1"/>
  <c r="L230" i="5" s="1"/>
  <c r="O230" i="5" s="1"/>
  <c r="Q229" i="5"/>
  <c r="I231" i="5"/>
  <c r="R235" i="5"/>
  <c r="T232" i="5"/>
  <c r="U231" i="5"/>
  <c r="N235" i="5"/>
  <c r="M231" i="5" l="1"/>
  <c r="L231" i="5" s="1"/>
  <c r="O231" i="5" s="1"/>
  <c r="Q230" i="5"/>
  <c r="N236" i="5"/>
  <c r="I232" i="5"/>
  <c r="T233" i="5"/>
  <c r="U232" i="5"/>
  <c r="M232" i="5" l="1"/>
  <c r="L232" i="5" s="1"/>
  <c r="O232" i="5" s="1"/>
  <c r="Q231" i="5"/>
  <c r="T234" i="5"/>
  <c r="U233" i="5"/>
  <c r="N237" i="5"/>
  <c r="I233" i="5"/>
  <c r="R236" i="5"/>
  <c r="R237" i="5" l="1"/>
  <c r="M233" i="5"/>
  <c r="Q232" i="5"/>
  <c r="R238" i="5"/>
  <c r="L233" i="5"/>
  <c r="O233" i="5" s="1"/>
  <c r="I234" i="5"/>
  <c r="N238" i="5"/>
  <c r="T235" i="5"/>
  <c r="U234" i="5"/>
  <c r="M234" i="5" l="1"/>
  <c r="L234" i="5" s="1"/>
  <c r="O234" i="5" s="1"/>
  <c r="Q233" i="5"/>
  <c r="T236" i="5"/>
  <c r="U235" i="5"/>
  <c r="N239" i="5"/>
  <c r="I235" i="5"/>
  <c r="M235" i="5" l="1"/>
  <c r="Q234" i="5"/>
  <c r="N240" i="5"/>
  <c r="L235" i="5"/>
  <c r="O235" i="5" s="1"/>
  <c r="I236" i="5"/>
  <c r="R239" i="5"/>
  <c r="R240" i="5" s="1"/>
  <c r="T237" i="5"/>
  <c r="U236" i="5"/>
  <c r="M236" i="5" l="1"/>
  <c r="Q235" i="5"/>
  <c r="T238" i="5"/>
  <c r="U237" i="5"/>
  <c r="N241" i="5"/>
  <c r="L236" i="5"/>
  <c r="O236" i="5" s="1"/>
  <c r="I237" i="5"/>
  <c r="R241" i="5"/>
  <c r="M237" i="5" l="1"/>
  <c r="L237" i="5" s="1"/>
  <c r="O237" i="5" s="1"/>
  <c r="Q236" i="5"/>
  <c r="N242" i="5"/>
  <c r="I238" i="5"/>
  <c r="T239" i="5"/>
  <c r="U238" i="5"/>
  <c r="R242" i="5"/>
  <c r="M238" i="5" l="1"/>
  <c r="L238" i="5" s="1"/>
  <c r="O238" i="5" s="1"/>
  <c r="Q237" i="5"/>
  <c r="I239" i="5"/>
  <c r="R243" i="5"/>
  <c r="N243" i="5"/>
  <c r="T240" i="5"/>
  <c r="U239" i="5"/>
  <c r="M239" i="5" l="1"/>
  <c r="Q238" i="5"/>
  <c r="T241" i="5"/>
  <c r="U240" i="5"/>
  <c r="N244" i="5"/>
  <c r="L239" i="5"/>
  <c r="O239" i="5" s="1"/>
  <c r="I240" i="5"/>
  <c r="M240" i="5" l="1"/>
  <c r="Q239" i="5"/>
  <c r="L240" i="5"/>
  <c r="O240" i="5" s="1"/>
  <c r="I241" i="5"/>
  <c r="R244" i="5"/>
  <c r="R245" i="5" s="1"/>
  <c r="N245" i="5"/>
  <c r="T242" i="5"/>
  <c r="U241" i="5"/>
  <c r="M241" i="5" l="1"/>
  <c r="L241" i="5" s="1"/>
  <c r="O241" i="5" s="1"/>
  <c r="Q240" i="5"/>
  <c r="N246" i="5"/>
  <c r="R246" i="5"/>
  <c r="T243" i="5"/>
  <c r="U242" i="5"/>
  <c r="I242" i="5"/>
  <c r="M242" i="5" l="1"/>
  <c r="Q241" i="5"/>
  <c r="L242" i="5"/>
  <c r="O242" i="5" s="1"/>
  <c r="I243" i="5"/>
  <c r="N247" i="5"/>
  <c r="R247" i="5"/>
  <c r="T244" i="5"/>
  <c r="U243" i="5"/>
  <c r="M243" i="5" l="1"/>
  <c r="L243" i="5" s="1"/>
  <c r="O243" i="5" s="1"/>
  <c r="Q242" i="5"/>
  <c r="N248" i="5"/>
  <c r="T245" i="5"/>
  <c r="U244" i="5"/>
  <c r="I244" i="5"/>
  <c r="M244" i="5" l="1"/>
  <c r="Q243" i="5"/>
  <c r="T246" i="5"/>
  <c r="U245" i="5"/>
  <c r="L244" i="5"/>
  <c r="O244" i="5" s="1"/>
  <c r="I245" i="5"/>
  <c r="N249" i="5"/>
  <c r="R248" i="5"/>
  <c r="R249" i="5" s="1"/>
  <c r="M245" i="5" l="1"/>
  <c r="Q244" i="5"/>
  <c r="T247" i="5"/>
  <c r="U246" i="5"/>
  <c r="N250" i="5"/>
  <c r="L245" i="5"/>
  <c r="O245" i="5" s="1"/>
  <c r="I246" i="5"/>
  <c r="M246" i="5" l="1"/>
  <c r="Q245" i="5"/>
  <c r="T248" i="5"/>
  <c r="U247" i="5"/>
  <c r="N251" i="5"/>
  <c r="R250" i="5"/>
  <c r="L246" i="5"/>
  <c r="O246" i="5" s="1"/>
  <c r="I247" i="5"/>
  <c r="M247" i="5" l="1"/>
  <c r="Q246" i="5"/>
  <c r="L247" i="5"/>
  <c r="O247" i="5" s="1"/>
  <c r="I248" i="5"/>
  <c r="R251" i="5"/>
  <c r="T249" i="5"/>
  <c r="U248" i="5"/>
  <c r="N252" i="5"/>
  <c r="R252" i="5" l="1"/>
  <c r="M248" i="5"/>
  <c r="Q247" i="5"/>
  <c r="N253" i="5"/>
  <c r="T250" i="5"/>
  <c r="U249" i="5"/>
  <c r="L248" i="5"/>
  <c r="O248" i="5" s="1"/>
  <c r="I249" i="5"/>
  <c r="M249" i="5" l="1"/>
  <c r="Q248" i="5"/>
  <c r="L249" i="5"/>
  <c r="O249" i="5" s="1"/>
  <c r="I250" i="5"/>
  <c r="N254" i="5"/>
  <c r="R253" i="5"/>
  <c r="T251" i="5"/>
  <c r="U250" i="5"/>
  <c r="M250" i="5" l="1"/>
  <c r="L250" i="5" s="1"/>
  <c r="O250" i="5" s="1"/>
  <c r="Q249" i="5"/>
  <c r="T252" i="5"/>
  <c r="U251" i="5"/>
  <c r="R254" i="5"/>
  <c r="N255" i="5"/>
  <c r="I251" i="5"/>
  <c r="R255" i="5" l="1"/>
  <c r="M251" i="5"/>
  <c r="Q250" i="5"/>
  <c r="L251" i="5"/>
  <c r="O251" i="5" s="1"/>
  <c r="I252" i="5"/>
  <c r="N256" i="5"/>
  <c r="T253" i="5"/>
  <c r="U252" i="5"/>
  <c r="M252" i="5" l="1"/>
  <c r="Q251" i="5"/>
  <c r="T254" i="5"/>
  <c r="U253" i="5"/>
  <c r="R256" i="5"/>
  <c r="N257" i="5"/>
  <c r="L252" i="5"/>
  <c r="O252" i="5" s="1"/>
  <c r="I253" i="5"/>
  <c r="R257" i="5" l="1"/>
  <c r="M253" i="5"/>
  <c r="Q252" i="5"/>
  <c r="L253" i="5"/>
  <c r="O253" i="5" s="1"/>
  <c r="I254" i="5"/>
  <c r="N258" i="5"/>
  <c r="T255" i="5"/>
  <c r="U254" i="5"/>
  <c r="M254" i="5" l="1"/>
  <c r="Q253" i="5"/>
  <c r="T256" i="5"/>
  <c r="U255" i="5"/>
  <c r="N259" i="5"/>
  <c r="R258" i="5"/>
  <c r="L254" i="5"/>
  <c r="O254" i="5" s="1"/>
  <c r="I255" i="5"/>
  <c r="M255" i="5" l="1"/>
  <c r="L255" i="5" s="1"/>
  <c r="O255" i="5" s="1"/>
  <c r="Q254" i="5"/>
  <c r="I256" i="5"/>
  <c r="T257" i="5"/>
  <c r="U256" i="5"/>
  <c r="N260" i="5"/>
  <c r="R259" i="5"/>
  <c r="M256" i="5" l="1"/>
  <c r="Q255" i="5"/>
  <c r="T258" i="5"/>
  <c r="U257" i="5"/>
  <c r="N261" i="5"/>
  <c r="R260" i="5"/>
  <c r="R261" i="5" s="1"/>
  <c r="L256" i="5"/>
  <c r="O256" i="5" s="1"/>
  <c r="I257" i="5"/>
  <c r="M257" i="5" l="1"/>
  <c r="Q256" i="5"/>
  <c r="L257" i="5"/>
  <c r="O257" i="5" s="1"/>
  <c r="I258" i="5"/>
  <c r="T259" i="5"/>
  <c r="U258" i="5"/>
  <c r="R262" i="5"/>
  <c r="N262" i="5"/>
  <c r="M258" i="5" l="1"/>
  <c r="L258" i="5" s="1"/>
  <c r="O258" i="5" s="1"/>
  <c r="Q257" i="5"/>
  <c r="N263" i="5"/>
  <c r="T260" i="5"/>
  <c r="U259" i="5"/>
  <c r="R263" i="5"/>
  <c r="I259" i="5"/>
  <c r="M259" i="5" l="1"/>
  <c r="Q258" i="5"/>
  <c r="L259" i="5"/>
  <c r="O259" i="5" s="1"/>
  <c r="I260" i="5"/>
  <c r="T261" i="5"/>
  <c r="U260" i="5"/>
  <c r="N264" i="5"/>
  <c r="M260" i="5" l="1"/>
  <c r="L260" i="5" s="1"/>
  <c r="O260" i="5" s="1"/>
  <c r="Q259" i="5"/>
  <c r="T262" i="5"/>
  <c r="U261" i="5"/>
  <c r="N265" i="5"/>
  <c r="R264" i="5"/>
  <c r="I261" i="5"/>
  <c r="M261" i="5" l="1"/>
  <c r="Q260" i="5"/>
  <c r="L261" i="5"/>
  <c r="O261" i="5" s="1"/>
  <c r="I262" i="5"/>
  <c r="T263" i="5"/>
  <c r="U262" i="5"/>
  <c r="N266" i="5"/>
  <c r="R265" i="5"/>
  <c r="R266" i="5" s="1"/>
  <c r="M262" i="5" l="1"/>
  <c r="Q261" i="5"/>
  <c r="N267" i="5"/>
  <c r="R267" i="5"/>
  <c r="T264" i="5"/>
  <c r="U263" i="5"/>
  <c r="L262" i="5"/>
  <c r="O262" i="5" s="1"/>
  <c r="I263" i="5"/>
  <c r="M263" i="5" l="1"/>
  <c r="L263" i="5" s="1"/>
  <c r="O263" i="5" s="1"/>
  <c r="Q262" i="5"/>
  <c r="I264" i="5"/>
  <c r="R268" i="5"/>
  <c r="T265" i="5"/>
  <c r="U264" i="5"/>
  <c r="N268" i="5"/>
  <c r="M264" i="5" l="1"/>
  <c r="L264" i="5" s="1"/>
  <c r="O264" i="5" s="1"/>
  <c r="Q263" i="5"/>
  <c r="N269" i="5"/>
  <c r="R269" i="5"/>
  <c r="T266" i="5"/>
  <c r="U265" i="5"/>
  <c r="I265" i="5"/>
  <c r="M265" i="5" l="1"/>
  <c r="L265" i="5" s="1"/>
  <c r="O265" i="5" s="1"/>
  <c r="Q264" i="5"/>
  <c r="I266" i="5"/>
  <c r="N270" i="5"/>
  <c r="T267" i="5"/>
  <c r="U266" i="5"/>
  <c r="M266" i="5" l="1"/>
  <c r="L266" i="5" s="1"/>
  <c r="O266" i="5" s="1"/>
  <c r="Q265" i="5"/>
  <c r="N271" i="5"/>
  <c r="R270" i="5"/>
  <c r="T268" i="5"/>
  <c r="U267" i="5"/>
  <c r="I267" i="5"/>
  <c r="R271" i="5" l="1"/>
  <c r="M267" i="5"/>
  <c r="Q266" i="5"/>
  <c r="L267" i="5"/>
  <c r="O267" i="5" s="1"/>
  <c r="I268" i="5"/>
  <c r="N272" i="5"/>
  <c r="T269" i="5"/>
  <c r="U268" i="5"/>
  <c r="M268" i="5" l="1"/>
  <c r="Q267" i="5"/>
  <c r="T270" i="5"/>
  <c r="U269" i="5"/>
  <c r="R272" i="5"/>
  <c r="N273" i="5"/>
  <c r="L268" i="5"/>
  <c r="O268" i="5" s="1"/>
  <c r="I269" i="5"/>
  <c r="R273" i="5" l="1"/>
  <c r="M269" i="5"/>
  <c r="Q268" i="5"/>
  <c r="L269" i="5"/>
  <c r="O269" i="5" s="1"/>
  <c r="I270" i="5"/>
  <c r="T271" i="5"/>
  <c r="U270" i="5"/>
  <c r="N274" i="5"/>
  <c r="M270" i="5" l="1"/>
  <c r="L270" i="5" s="1"/>
  <c r="O270" i="5" s="1"/>
  <c r="Q269" i="5"/>
  <c r="T272" i="5"/>
  <c r="U271" i="5"/>
  <c r="N275" i="5"/>
  <c r="R274" i="5"/>
  <c r="I271" i="5"/>
  <c r="M271" i="5" l="1"/>
  <c r="Q270" i="5"/>
  <c r="N276" i="5"/>
  <c r="L271" i="5"/>
  <c r="O271" i="5" s="1"/>
  <c r="I272" i="5"/>
  <c r="T273" i="5"/>
  <c r="U272" i="5"/>
  <c r="R275" i="5"/>
  <c r="R276" i="5" l="1"/>
  <c r="M272" i="5"/>
  <c r="L272" i="5" s="1"/>
  <c r="O272" i="5" s="1"/>
  <c r="Q271" i="5"/>
  <c r="N277" i="5"/>
  <c r="T274" i="5"/>
  <c r="U273" i="5"/>
  <c r="R277" i="5"/>
  <c r="I273" i="5"/>
  <c r="M273" i="5" l="1"/>
  <c r="L273" i="5" s="1"/>
  <c r="O273" i="5" s="1"/>
  <c r="Q272" i="5"/>
  <c r="I274" i="5"/>
  <c r="T275" i="5"/>
  <c r="U274" i="5"/>
  <c r="R278" i="5"/>
  <c r="N278" i="5"/>
  <c r="M274" i="5" l="1"/>
  <c r="Q273" i="5"/>
  <c r="R279" i="5"/>
  <c r="N279" i="5"/>
  <c r="T276" i="5"/>
  <c r="U275" i="5"/>
  <c r="L274" i="5"/>
  <c r="O274" i="5" s="1"/>
  <c r="I275" i="5"/>
  <c r="M275" i="5" l="1"/>
  <c r="L275" i="5" s="1"/>
  <c r="O275" i="5" s="1"/>
  <c r="Q274" i="5"/>
  <c r="I276" i="5"/>
  <c r="N280" i="5"/>
  <c r="T277" i="5"/>
  <c r="U276" i="5"/>
  <c r="R280" i="5"/>
  <c r="M276" i="5" l="1"/>
  <c r="L276" i="5" s="1"/>
  <c r="O276" i="5" s="1"/>
  <c r="Q275" i="5"/>
  <c r="R281" i="5"/>
  <c r="N281" i="5"/>
  <c r="T278" i="5"/>
  <c r="U277" i="5"/>
  <c r="I277" i="5"/>
  <c r="M277" i="5" l="1"/>
  <c r="L277" i="5" s="1"/>
  <c r="O277" i="5" s="1"/>
  <c r="Q276" i="5"/>
  <c r="I278" i="5"/>
  <c r="N282" i="5"/>
  <c r="T279" i="5"/>
  <c r="U278" i="5"/>
  <c r="M278" i="5" l="1"/>
  <c r="L278" i="5" s="1"/>
  <c r="O278" i="5" s="1"/>
  <c r="Q277" i="5"/>
  <c r="T280" i="5"/>
  <c r="U279" i="5"/>
  <c r="R282" i="5"/>
  <c r="R283" i="5" s="1"/>
  <c r="N283" i="5"/>
  <c r="I279" i="5"/>
  <c r="M279" i="5" l="1"/>
  <c r="L279" i="5" s="1"/>
  <c r="O279" i="5" s="1"/>
  <c r="Q278" i="5"/>
  <c r="I280" i="5"/>
  <c r="T281" i="5"/>
  <c r="U280" i="5"/>
  <c r="N284" i="5"/>
  <c r="M280" i="5" l="1"/>
  <c r="Q279" i="5"/>
  <c r="L280" i="5"/>
  <c r="O280" i="5" s="1"/>
  <c r="I281" i="5"/>
  <c r="T282" i="5"/>
  <c r="U281" i="5"/>
  <c r="N285" i="5"/>
  <c r="R284" i="5"/>
  <c r="R285" i="5" s="1"/>
  <c r="T283" i="5" l="1"/>
  <c r="U282" i="5"/>
  <c r="I282" i="5"/>
  <c r="M281" i="5"/>
  <c r="L281" i="5" s="1"/>
  <c r="O281" i="5" s="1"/>
  <c r="Q280" i="5"/>
  <c r="N286" i="5"/>
  <c r="R286" i="5"/>
  <c r="M282" i="5" l="1"/>
  <c r="L282" i="5" s="1"/>
  <c r="O282" i="5" s="1"/>
  <c r="Q281" i="5"/>
  <c r="I283" i="5"/>
  <c r="T284" i="5"/>
  <c r="U283" i="5"/>
  <c r="N287" i="5"/>
  <c r="M283" i="5" l="1"/>
  <c r="L283" i="5" s="1"/>
  <c r="O283" i="5" s="1"/>
  <c r="Q282" i="5"/>
  <c r="I284" i="5"/>
  <c r="N288" i="5"/>
  <c r="T285" i="5"/>
  <c r="U284" i="5"/>
  <c r="R287" i="5"/>
  <c r="R288" i="5" s="1"/>
  <c r="M284" i="5" l="1"/>
  <c r="Q283" i="5"/>
  <c r="L284" i="5"/>
  <c r="O284" i="5" s="1"/>
  <c r="I285" i="5"/>
  <c r="T286" i="5"/>
  <c r="U285" i="5"/>
  <c r="N289" i="5"/>
  <c r="M285" i="5" l="1"/>
  <c r="Q284" i="5"/>
  <c r="T287" i="5"/>
  <c r="U286" i="5"/>
  <c r="L285" i="5"/>
  <c r="O285" i="5" s="1"/>
  <c r="I286" i="5"/>
  <c r="N290" i="5"/>
  <c r="R289" i="5"/>
  <c r="R290" i="5" l="1"/>
  <c r="M286" i="5"/>
  <c r="Q285" i="5"/>
  <c r="N291" i="5"/>
  <c r="T288" i="5"/>
  <c r="U287" i="5"/>
  <c r="L286" i="5"/>
  <c r="O286" i="5" s="1"/>
  <c r="I287" i="5"/>
  <c r="R291" i="5"/>
  <c r="M287" i="5" l="1"/>
  <c r="L287" i="5" s="1"/>
  <c r="O287" i="5" s="1"/>
  <c r="Q286" i="5"/>
  <c r="T289" i="5"/>
  <c r="U288" i="5"/>
  <c r="I288" i="5"/>
  <c r="N292" i="5"/>
  <c r="M288" i="5" l="1"/>
  <c r="L288" i="5" s="1"/>
  <c r="O288" i="5" s="1"/>
  <c r="Q287" i="5"/>
  <c r="N293" i="5"/>
  <c r="T290" i="5"/>
  <c r="U289" i="5"/>
  <c r="I289" i="5"/>
  <c r="R292" i="5"/>
  <c r="R293" i="5" l="1"/>
  <c r="M289" i="5"/>
  <c r="Q288" i="5"/>
  <c r="R294" i="5"/>
  <c r="L289" i="5"/>
  <c r="O289" i="5" s="1"/>
  <c r="I290" i="5"/>
  <c r="T291" i="5"/>
  <c r="U290" i="5"/>
  <c r="N294" i="5"/>
  <c r="M290" i="5" l="1"/>
  <c r="Q289" i="5"/>
  <c r="T292" i="5"/>
  <c r="U291" i="5"/>
  <c r="L290" i="5"/>
  <c r="O290" i="5" s="1"/>
  <c r="I291" i="5"/>
  <c r="N295" i="5"/>
  <c r="R295" i="5"/>
  <c r="M291" i="5" l="1"/>
  <c r="Q290" i="5"/>
  <c r="T293" i="5"/>
  <c r="U292" i="5"/>
  <c r="L291" i="5"/>
  <c r="O291" i="5" s="1"/>
  <c r="I292" i="5"/>
  <c r="R296" i="5"/>
  <c r="N296" i="5"/>
  <c r="M292" i="5" l="1"/>
  <c r="Q291" i="5"/>
  <c r="N297" i="5"/>
  <c r="L292" i="5"/>
  <c r="O292" i="5" s="1"/>
  <c r="I293" i="5"/>
  <c r="R297" i="5"/>
  <c r="T294" i="5"/>
  <c r="U293" i="5"/>
  <c r="M293" i="5" l="1"/>
  <c r="L293" i="5" s="1"/>
  <c r="O293" i="5" s="1"/>
  <c r="Q292" i="5"/>
  <c r="I294" i="5"/>
  <c r="T295" i="5"/>
  <c r="U294" i="5"/>
  <c r="N298" i="5"/>
  <c r="M294" i="5" l="1"/>
  <c r="L294" i="5" s="1"/>
  <c r="O294" i="5" s="1"/>
  <c r="Q293" i="5"/>
  <c r="T296" i="5"/>
  <c r="U295" i="5"/>
  <c r="R298" i="5"/>
  <c r="I295" i="5"/>
  <c r="N299" i="5"/>
  <c r="R299" i="5" l="1"/>
  <c r="M295" i="5"/>
  <c r="L295" i="5" s="1"/>
  <c r="O295" i="5" s="1"/>
  <c r="Q294" i="5"/>
  <c r="I296" i="5"/>
  <c r="T297" i="5"/>
  <c r="U296" i="5"/>
  <c r="N300" i="5"/>
  <c r="R300" i="5"/>
  <c r="R301" i="5" l="1"/>
  <c r="T298" i="5"/>
  <c r="U297" i="5"/>
  <c r="M296" i="5"/>
  <c r="L296" i="5" s="1"/>
  <c r="O296" i="5" s="1"/>
  <c r="Q295" i="5"/>
  <c r="N301" i="5"/>
  <c r="I297" i="5"/>
  <c r="N302" i="5" l="1"/>
  <c r="I298" i="5"/>
  <c r="T299" i="5"/>
  <c r="U298" i="5"/>
  <c r="M297" i="5"/>
  <c r="L297" i="5" s="1"/>
  <c r="O297" i="5" s="1"/>
  <c r="Q296" i="5"/>
  <c r="M298" i="5" l="1"/>
  <c r="Q297" i="5"/>
  <c r="T300" i="5"/>
  <c r="U299" i="5"/>
  <c r="N303" i="5"/>
  <c r="L298" i="5"/>
  <c r="O298" i="5" s="1"/>
  <c r="I299" i="5"/>
  <c r="R302" i="5"/>
  <c r="R303" i="5" l="1"/>
  <c r="M299" i="5"/>
  <c r="Q298" i="5"/>
  <c r="T301" i="5"/>
  <c r="U300" i="5"/>
  <c r="R304" i="5"/>
  <c r="L299" i="5"/>
  <c r="O299" i="5" s="1"/>
  <c r="I300" i="5"/>
  <c r="N304" i="5"/>
  <c r="M300" i="5" l="1"/>
  <c r="Q299" i="5"/>
  <c r="N305" i="5"/>
  <c r="T302" i="5"/>
  <c r="U301" i="5"/>
  <c r="L300" i="5"/>
  <c r="O300" i="5" s="1"/>
  <c r="I301" i="5"/>
  <c r="M301" i="5" l="1"/>
  <c r="Q300" i="5"/>
  <c r="L301" i="5"/>
  <c r="O301" i="5" s="1"/>
  <c r="I302" i="5"/>
  <c r="R305" i="5"/>
  <c r="R306" i="5" s="1"/>
  <c r="T303" i="5"/>
  <c r="U302" i="5"/>
  <c r="N306" i="5"/>
  <c r="M302" i="5" l="1"/>
  <c r="Q301" i="5"/>
  <c r="N307" i="5"/>
  <c r="T304" i="5"/>
  <c r="U303" i="5"/>
  <c r="L302" i="5"/>
  <c r="O302" i="5" s="1"/>
  <c r="I303" i="5"/>
  <c r="M303" i="5" l="1"/>
  <c r="Q302" i="5"/>
  <c r="L303" i="5"/>
  <c r="O303" i="5" s="1"/>
  <c r="I304" i="5"/>
  <c r="R307" i="5"/>
  <c r="N308" i="5"/>
  <c r="T305" i="5"/>
  <c r="U304" i="5"/>
  <c r="R308" i="5" l="1"/>
  <c r="M304" i="5"/>
  <c r="Q303" i="5"/>
  <c r="T306" i="5"/>
  <c r="U305" i="5"/>
  <c r="L304" i="5"/>
  <c r="O304" i="5" s="1"/>
  <c r="I305" i="5"/>
  <c r="R309" i="5"/>
  <c r="N309" i="5"/>
  <c r="M305" i="5" l="1"/>
  <c r="L305" i="5" s="1"/>
  <c r="O305" i="5" s="1"/>
  <c r="Q304" i="5"/>
  <c r="T307" i="5"/>
  <c r="U306" i="5"/>
  <c r="I306" i="5"/>
  <c r="N310" i="5"/>
  <c r="M306" i="5" l="1"/>
  <c r="L306" i="5" s="1"/>
  <c r="O306" i="5" s="1"/>
  <c r="Q305" i="5"/>
  <c r="T308" i="5"/>
  <c r="U307" i="5"/>
  <c r="I307" i="5"/>
  <c r="N311" i="5"/>
  <c r="R310" i="5"/>
  <c r="R311" i="5" s="1"/>
  <c r="M307" i="5" l="1"/>
  <c r="Q306" i="5"/>
  <c r="N312" i="5"/>
  <c r="T309" i="5"/>
  <c r="U308" i="5"/>
  <c r="L307" i="5"/>
  <c r="O307" i="5" s="1"/>
  <c r="I308" i="5"/>
  <c r="M308" i="5" l="1"/>
  <c r="Q307" i="5"/>
  <c r="N313" i="5"/>
  <c r="L308" i="5"/>
  <c r="O308" i="5" s="1"/>
  <c r="I309" i="5"/>
  <c r="T310" i="5"/>
  <c r="U309" i="5"/>
  <c r="R312" i="5"/>
  <c r="R313" i="5" l="1"/>
  <c r="M309" i="5"/>
  <c r="Q308" i="5"/>
  <c r="T311" i="5"/>
  <c r="U310" i="5"/>
  <c r="L309" i="5"/>
  <c r="O309" i="5" s="1"/>
  <c r="I310" i="5"/>
  <c r="N314" i="5"/>
  <c r="R314" i="5" l="1"/>
  <c r="M310" i="5"/>
  <c r="Q309" i="5"/>
  <c r="T312" i="5"/>
  <c r="U311" i="5"/>
  <c r="N315" i="5"/>
  <c r="L310" i="5"/>
  <c r="O310" i="5" s="1"/>
  <c r="I311" i="5"/>
  <c r="R315" i="5"/>
  <c r="N316" i="5" l="1"/>
  <c r="I312" i="5"/>
  <c r="M311" i="5"/>
  <c r="L311" i="5" s="1"/>
  <c r="O311" i="5" s="1"/>
  <c r="Q310" i="5"/>
  <c r="T313" i="5"/>
  <c r="U312" i="5"/>
  <c r="M312" i="5" l="1"/>
  <c r="L312" i="5" s="1"/>
  <c r="O312" i="5" s="1"/>
  <c r="Q311" i="5"/>
  <c r="I313" i="5"/>
  <c r="T314" i="5"/>
  <c r="U313" i="5"/>
  <c r="R316" i="5"/>
  <c r="N317" i="5"/>
  <c r="R317" i="5" l="1"/>
  <c r="M313" i="5"/>
  <c r="Q312" i="5"/>
  <c r="N318" i="5"/>
  <c r="T315" i="5"/>
  <c r="U314" i="5"/>
  <c r="R318" i="5"/>
  <c r="L313" i="5"/>
  <c r="O313" i="5" s="1"/>
  <c r="I314" i="5"/>
  <c r="M314" i="5" l="1"/>
  <c r="L314" i="5" s="1"/>
  <c r="O314" i="5" s="1"/>
  <c r="Q313" i="5"/>
  <c r="R319" i="5"/>
  <c r="T316" i="5"/>
  <c r="U315" i="5"/>
  <c r="I315" i="5"/>
  <c r="N319" i="5"/>
  <c r="M315" i="5" l="1"/>
  <c r="Q314" i="5"/>
  <c r="T317" i="5"/>
  <c r="U316" i="5"/>
  <c r="N320" i="5"/>
  <c r="L315" i="5"/>
  <c r="O315" i="5" s="1"/>
  <c r="I316" i="5"/>
  <c r="R320" i="5"/>
  <c r="N321" i="5" l="1"/>
  <c r="R321" i="5"/>
  <c r="M316" i="5"/>
  <c r="L316" i="5" s="1"/>
  <c r="O316" i="5" s="1"/>
  <c r="Q315" i="5"/>
  <c r="I317" i="5"/>
  <c r="T318" i="5"/>
  <c r="U317" i="5"/>
  <c r="M317" i="5" l="1"/>
  <c r="L317" i="5" s="1"/>
  <c r="O317" i="5" s="1"/>
  <c r="Q316" i="5"/>
  <c r="R322" i="5"/>
  <c r="T319" i="5"/>
  <c r="U318" i="5"/>
  <c r="I318" i="5"/>
  <c r="N322" i="5"/>
  <c r="M318" i="5" l="1"/>
  <c r="Q317" i="5"/>
  <c r="N323" i="5"/>
  <c r="L318" i="5"/>
  <c r="O318" i="5" s="1"/>
  <c r="I319" i="5"/>
  <c r="T320" i="5"/>
  <c r="U319" i="5"/>
  <c r="R323" i="5"/>
  <c r="M319" i="5" l="1"/>
  <c r="Q318" i="5"/>
  <c r="L319" i="5"/>
  <c r="O319" i="5" s="1"/>
  <c r="I320" i="5"/>
  <c r="T321" i="5"/>
  <c r="U320" i="5"/>
  <c r="N324" i="5"/>
  <c r="M320" i="5" l="1"/>
  <c r="Q319" i="5"/>
  <c r="N325" i="5"/>
  <c r="R324" i="5"/>
  <c r="T322" i="5"/>
  <c r="U321" i="5"/>
  <c r="L320" i="5"/>
  <c r="O320" i="5" s="1"/>
  <c r="I321" i="5"/>
  <c r="R325" i="5" l="1"/>
  <c r="M321" i="5"/>
  <c r="L321" i="5" s="1"/>
  <c r="O321" i="5" s="1"/>
  <c r="Q320" i="5"/>
  <c r="I322" i="5"/>
  <c r="R326" i="5"/>
  <c r="T323" i="5"/>
  <c r="U322" i="5"/>
  <c r="N326" i="5"/>
  <c r="M322" i="5" l="1"/>
  <c r="L322" i="5" s="1"/>
  <c r="O322" i="5" s="1"/>
  <c r="Q321" i="5"/>
  <c r="N327" i="5"/>
  <c r="I323" i="5"/>
  <c r="T324" i="5"/>
  <c r="U323" i="5"/>
  <c r="M323" i="5" l="1"/>
  <c r="L323" i="5" s="1"/>
  <c r="O323" i="5" s="1"/>
  <c r="Q322" i="5"/>
  <c r="N328" i="5"/>
  <c r="I324" i="5"/>
  <c r="T325" i="5"/>
  <c r="U324" i="5"/>
  <c r="R327" i="5"/>
  <c r="R328" i="5" l="1"/>
  <c r="M324" i="5"/>
  <c r="Q323" i="5"/>
  <c r="T326" i="5"/>
  <c r="U325" i="5"/>
  <c r="L324" i="5"/>
  <c r="O324" i="5" s="1"/>
  <c r="I325" i="5"/>
  <c r="R329" i="5"/>
  <c r="N329" i="5"/>
  <c r="M325" i="5" l="1"/>
  <c r="L325" i="5" s="1"/>
  <c r="O325" i="5" s="1"/>
  <c r="Q324" i="5"/>
  <c r="N330" i="5"/>
  <c r="I326" i="5"/>
  <c r="T327" i="5"/>
  <c r="U326" i="5"/>
  <c r="M326" i="5" l="1"/>
  <c r="Q325" i="5"/>
  <c r="L326" i="5"/>
  <c r="O326" i="5" s="1"/>
  <c r="I327" i="5"/>
  <c r="T328" i="5"/>
  <c r="U327" i="5"/>
  <c r="N331" i="5"/>
  <c r="R330" i="5"/>
  <c r="R331" i="5" l="1"/>
  <c r="M327" i="5"/>
  <c r="L327" i="5" s="1"/>
  <c r="O327" i="5" s="1"/>
  <c r="Q326" i="5"/>
  <c r="R332" i="5"/>
  <c r="T329" i="5"/>
  <c r="U328" i="5"/>
  <c r="N332" i="5"/>
  <c r="I328" i="5"/>
  <c r="M328" i="5" l="1"/>
  <c r="L328" i="5" s="1"/>
  <c r="O328" i="5" s="1"/>
  <c r="Q327" i="5"/>
  <c r="I329" i="5"/>
  <c r="N333" i="5"/>
  <c r="T330" i="5"/>
  <c r="U329" i="5"/>
  <c r="R333" i="5"/>
  <c r="M329" i="5" l="1"/>
  <c r="L329" i="5" s="1"/>
  <c r="O329" i="5" s="1"/>
  <c r="Q328" i="5"/>
  <c r="R334" i="5"/>
  <c r="N334" i="5"/>
  <c r="T331" i="5"/>
  <c r="U330" i="5"/>
  <c r="I330" i="5"/>
  <c r="M330" i="5" l="1"/>
  <c r="L330" i="5" s="1"/>
  <c r="O330" i="5" s="1"/>
  <c r="Q329" i="5"/>
  <c r="I331" i="5"/>
  <c r="N335" i="5"/>
  <c r="T332" i="5"/>
  <c r="U331" i="5"/>
  <c r="R335" i="5"/>
  <c r="M331" i="5" l="1"/>
  <c r="Q330" i="5"/>
  <c r="N336" i="5"/>
  <c r="T333" i="5"/>
  <c r="U332" i="5"/>
  <c r="L331" i="5"/>
  <c r="O331" i="5" s="1"/>
  <c r="I332" i="5"/>
  <c r="M332" i="5" l="1"/>
  <c r="L332" i="5" s="1"/>
  <c r="O332" i="5" s="1"/>
  <c r="Q331" i="5"/>
  <c r="I333" i="5"/>
  <c r="R336" i="5"/>
  <c r="T334" i="5"/>
  <c r="U333" i="5"/>
  <c r="N337" i="5"/>
  <c r="R337" i="5" l="1"/>
  <c r="M333" i="5"/>
  <c r="L333" i="5" s="1"/>
  <c r="O333" i="5" s="1"/>
  <c r="Q332" i="5"/>
  <c r="R338" i="5"/>
  <c r="N338" i="5"/>
  <c r="T335" i="5"/>
  <c r="U334" i="5"/>
  <c r="I334" i="5"/>
  <c r="M334" i="5" l="1"/>
  <c r="L334" i="5" s="1"/>
  <c r="O334" i="5" s="1"/>
  <c r="Q333" i="5"/>
  <c r="I335" i="5"/>
  <c r="N339" i="5"/>
  <c r="R339" i="5"/>
  <c r="T336" i="5"/>
  <c r="U335" i="5"/>
  <c r="M335" i="5" l="1"/>
  <c r="Q334" i="5"/>
  <c r="N340" i="5"/>
  <c r="T337" i="5"/>
  <c r="U336" i="5"/>
  <c r="R340" i="5"/>
  <c r="L335" i="5"/>
  <c r="O335" i="5" s="1"/>
  <c r="I336" i="5"/>
  <c r="M336" i="5" l="1"/>
  <c r="L336" i="5" s="1"/>
  <c r="O336" i="5" s="1"/>
  <c r="Q335" i="5"/>
  <c r="I337" i="5"/>
  <c r="T338" i="5"/>
  <c r="U337" i="5"/>
  <c r="R341" i="5"/>
  <c r="N341" i="5"/>
  <c r="M337" i="5" l="1"/>
  <c r="Q336" i="5"/>
  <c r="T339" i="5"/>
  <c r="U338" i="5"/>
  <c r="N342" i="5"/>
  <c r="R342" i="5"/>
  <c r="L337" i="5"/>
  <c r="O337" i="5" s="1"/>
  <c r="I338" i="5"/>
  <c r="M338" i="5" l="1"/>
  <c r="L338" i="5" s="1"/>
  <c r="O338" i="5" s="1"/>
  <c r="Q337" i="5"/>
  <c r="I339" i="5"/>
  <c r="N343" i="5"/>
  <c r="R343" i="5"/>
  <c r="T340" i="5"/>
  <c r="U339" i="5"/>
  <c r="M339" i="5" l="1"/>
  <c r="L339" i="5" s="1"/>
  <c r="O339" i="5" s="1"/>
  <c r="Q338" i="5"/>
  <c r="N344" i="5"/>
  <c r="T341" i="5"/>
  <c r="U340" i="5"/>
  <c r="R344" i="5"/>
  <c r="I340" i="5"/>
  <c r="M340" i="5" l="1"/>
  <c r="L340" i="5" s="1"/>
  <c r="O340" i="5" s="1"/>
  <c r="Q339" i="5"/>
  <c r="I341" i="5"/>
  <c r="T342" i="5"/>
  <c r="U341" i="5"/>
  <c r="N345" i="5"/>
  <c r="R345" i="5"/>
  <c r="M341" i="5" l="1"/>
  <c r="L341" i="5" s="1"/>
  <c r="O341" i="5" s="1"/>
  <c r="Q340" i="5"/>
  <c r="T343" i="5"/>
  <c r="U342" i="5"/>
  <c r="N346" i="5"/>
  <c r="I342" i="5"/>
  <c r="M342" i="5" l="1"/>
  <c r="L342" i="5" s="1"/>
  <c r="O342" i="5" s="1"/>
  <c r="Q341" i="5"/>
  <c r="I343" i="5"/>
  <c r="N347" i="5"/>
  <c r="T344" i="5"/>
  <c r="U343" i="5"/>
  <c r="R346" i="5"/>
  <c r="R347" i="5" s="1"/>
  <c r="M343" i="5" l="1"/>
  <c r="Q342" i="5"/>
  <c r="T345" i="5"/>
  <c r="U344" i="5"/>
  <c r="R348" i="5"/>
  <c r="N348" i="5"/>
  <c r="L343" i="5"/>
  <c r="O343" i="5" s="1"/>
  <c r="I344" i="5"/>
  <c r="M344" i="5" l="1"/>
  <c r="Q343" i="5"/>
  <c r="L344" i="5"/>
  <c r="O344" i="5" s="1"/>
  <c r="I345" i="5"/>
  <c r="R349" i="5"/>
  <c r="T346" i="5"/>
  <c r="U345" i="5"/>
  <c r="N349" i="5"/>
  <c r="M345" i="5" l="1"/>
  <c r="Q344" i="5"/>
  <c r="R350" i="5"/>
  <c r="N350" i="5"/>
  <c r="T347" i="5"/>
  <c r="U346" i="5"/>
  <c r="L345" i="5"/>
  <c r="O345" i="5" s="1"/>
  <c r="I346" i="5"/>
  <c r="M346" i="5" l="1"/>
  <c r="L346" i="5" s="1"/>
  <c r="O346" i="5" s="1"/>
  <c r="Q345" i="5"/>
  <c r="I347" i="5"/>
  <c r="N351" i="5"/>
  <c r="T348" i="5"/>
  <c r="U347" i="5"/>
  <c r="M347" i="5" l="1"/>
  <c r="Q346" i="5"/>
  <c r="T349" i="5"/>
  <c r="U348" i="5"/>
  <c r="N352" i="5"/>
  <c r="R351" i="5"/>
  <c r="L347" i="5"/>
  <c r="O347" i="5" s="1"/>
  <c r="I348" i="5"/>
  <c r="R352" i="5" l="1"/>
  <c r="M348" i="5"/>
  <c r="Q347" i="5"/>
  <c r="L348" i="5"/>
  <c r="O348" i="5" s="1"/>
  <c r="I349" i="5"/>
  <c r="T350" i="5"/>
  <c r="U349" i="5"/>
  <c r="N353" i="5"/>
  <c r="M349" i="5" l="1"/>
  <c r="L349" i="5" s="1"/>
  <c r="O349" i="5" s="1"/>
  <c r="Q348" i="5"/>
  <c r="N354" i="5"/>
  <c r="R353" i="5"/>
  <c r="T351" i="5"/>
  <c r="U350" i="5"/>
  <c r="I350" i="5"/>
  <c r="R354" i="5" l="1"/>
  <c r="M350" i="5"/>
  <c r="L350" i="5" s="1"/>
  <c r="O350" i="5" s="1"/>
  <c r="Q349" i="5"/>
  <c r="I351" i="5"/>
  <c r="T352" i="5"/>
  <c r="U351" i="5"/>
  <c r="N355" i="5"/>
  <c r="R355" i="5" l="1"/>
  <c r="M351" i="5"/>
  <c r="L351" i="5" s="1"/>
  <c r="O351" i="5" s="1"/>
  <c r="Q350" i="5"/>
  <c r="I352" i="5"/>
  <c r="N356" i="5"/>
  <c r="T353" i="5"/>
  <c r="U352" i="5"/>
  <c r="M352" i="5" l="1"/>
  <c r="L352" i="5" s="1"/>
  <c r="O352" i="5" s="1"/>
  <c r="Q351" i="5"/>
  <c r="N357" i="5"/>
  <c r="R356" i="5"/>
  <c r="T354" i="5"/>
  <c r="U353" i="5"/>
  <c r="I353" i="5"/>
  <c r="R357" i="5" l="1"/>
  <c r="M353" i="5"/>
  <c r="Q352" i="5"/>
  <c r="L353" i="5"/>
  <c r="O353" i="5" s="1"/>
  <c r="I354" i="5"/>
  <c r="N358" i="5"/>
  <c r="R358" i="5"/>
  <c r="T355" i="5"/>
  <c r="U354" i="5"/>
  <c r="M354" i="5" l="1"/>
  <c r="L354" i="5" s="1"/>
  <c r="O354" i="5" s="1"/>
  <c r="Q353" i="5"/>
  <c r="T356" i="5"/>
  <c r="U355" i="5"/>
  <c r="N359" i="5"/>
  <c r="R359" i="5"/>
  <c r="I355" i="5"/>
  <c r="M355" i="5" l="1"/>
  <c r="L355" i="5" s="1"/>
  <c r="O355" i="5" s="1"/>
  <c r="Q354" i="5"/>
  <c r="I356" i="5"/>
  <c r="T357" i="5"/>
  <c r="U356" i="5"/>
  <c r="N360" i="5"/>
  <c r="M356" i="5" l="1"/>
  <c r="L356" i="5" s="1"/>
  <c r="O356" i="5" s="1"/>
  <c r="Q355" i="5"/>
  <c r="T358" i="5"/>
  <c r="U357" i="5"/>
  <c r="R360" i="5"/>
  <c r="N361" i="5"/>
  <c r="I357" i="5"/>
  <c r="R361" i="5" l="1"/>
  <c r="M357" i="5"/>
  <c r="Q356" i="5"/>
  <c r="R362" i="5"/>
  <c r="N362" i="5"/>
  <c r="T359" i="5"/>
  <c r="U358" i="5"/>
  <c r="L357" i="5"/>
  <c r="O357" i="5" s="1"/>
  <c r="I358" i="5"/>
  <c r="M358" i="5" l="1"/>
  <c r="L358" i="5" s="1"/>
  <c r="O358" i="5" s="1"/>
  <c r="Q357" i="5"/>
  <c r="I359" i="5"/>
  <c r="N363" i="5"/>
  <c r="T360" i="5"/>
  <c r="U359" i="5"/>
  <c r="R363" i="5"/>
  <c r="M359" i="5" l="1"/>
  <c r="Q358" i="5"/>
  <c r="N364" i="5"/>
  <c r="T361" i="5"/>
  <c r="U360" i="5"/>
  <c r="L359" i="5"/>
  <c r="O359" i="5" s="1"/>
  <c r="I360" i="5"/>
  <c r="M360" i="5" l="1"/>
  <c r="L360" i="5" s="1"/>
  <c r="O360" i="5" s="1"/>
  <c r="Q359" i="5"/>
  <c r="N365" i="5"/>
  <c r="R364" i="5"/>
  <c r="I361" i="5"/>
  <c r="T362" i="5"/>
  <c r="U361" i="5"/>
  <c r="R365" i="5" l="1"/>
  <c r="M361" i="5"/>
  <c r="L361" i="5" s="1"/>
  <c r="O361" i="5" s="1"/>
  <c r="Q360" i="5"/>
  <c r="R366" i="5"/>
  <c r="T363" i="5"/>
  <c r="U362" i="5"/>
  <c r="N366" i="5"/>
  <c r="I362" i="5"/>
  <c r="M362" i="5" l="1"/>
  <c r="L362" i="5" s="1"/>
  <c r="O362" i="5" s="1"/>
  <c r="Q361" i="5"/>
  <c r="I363" i="5"/>
  <c r="T364" i="5"/>
  <c r="U363" i="5"/>
  <c r="N367" i="5"/>
  <c r="M363" i="5" l="1"/>
  <c r="Q362" i="5"/>
  <c r="T365" i="5"/>
  <c r="U364" i="5"/>
  <c r="R367" i="5"/>
  <c r="N368" i="5"/>
  <c r="L363" i="5"/>
  <c r="O363" i="5" s="1"/>
  <c r="I364" i="5"/>
  <c r="M364" i="5" l="1"/>
  <c r="L364" i="5" s="1"/>
  <c r="O364" i="5" s="1"/>
  <c r="Q363" i="5"/>
  <c r="I365" i="5"/>
  <c r="R368" i="5"/>
  <c r="T366" i="5"/>
  <c r="U365" i="5"/>
  <c r="N369" i="5"/>
  <c r="M365" i="5" l="1"/>
  <c r="Q364" i="5"/>
  <c r="N370" i="5"/>
  <c r="T367" i="5"/>
  <c r="U366" i="5"/>
  <c r="R369" i="5"/>
  <c r="L365" i="5"/>
  <c r="O365" i="5" s="1"/>
  <c r="I366" i="5"/>
  <c r="M366" i="5" l="1"/>
  <c r="Q365" i="5"/>
  <c r="T368" i="5"/>
  <c r="U367" i="5"/>
  <c r="N371" i="5"/>
  <c r="L366" i="5"/>
  <c r="O366" i="5" s="1"/>
  <c r="I367" i="5"/>
  <c r="R370" i="5"/>
  <c r="R371" i="5" l="1"/>
  <c r="M367" i="5"/>
  <c r="L367" i="5" s="1"/>
  <c r="O367" i="5" s="1"/>
  <c r="Q366" i="5"/>
  <c r="N372" i="5"/>
  <c r="R372" i="5"/>
  <c r="T369" i="5"/>
  <c r="U368" i="5"/>
  <c r="I368" i="5"/>
  <c r="M368" i="5" l="1"/>
  <c r="Q367" i="5"/>
  <c r="L368" i="5"/>
  <c r="O368" i="5" s="1"/>
  <c r="I369" i="5"/>
  <c r="R373" i="5"/>
  <c r="N373" i="5"/>
  <c r="T370" i="5"/>
  <c r="U369" i="5"/>
  <c r="N374" i="5" l="1"/>
  <c r="I370" i="5"/>
  <c r="M369" i="5"/>
  <c r="L369" i="5" s="1"/>
  <c r="O369" i="5" s="1"/>
  <c r="Q368" i="5"/>
  <c r="T371" i="5"/>
  <c r="U370" i="5"/>
  <c r="M370" i="5" l="1"/>
  <c r="Q369" i="5"/>
  <c r="T372" i="5"/>
  <c r="U371" i="5"/>
  <c r="N375" i="5"/>
  <c r="L370" i="5"/>
  <c r="O370" i="5" s="1"/>
  <c r="I371" i="5"/>
  <c r="R374" i="5"/>
  <c r="R375" i="5" s="1"/>
  <c r="M371" i="5" l="1"/>
  <c r="Q370" i="5"/>
  <c r="L371" i="5"/>
  <c r="O371" i="5" s="1"/>
  <c r="I372" i="5"/>
  <c r="T373" i="5"/>
  <c r="U372" i="5"/>
  <c r="R376" i="5"/>
  <c r="N376" i="5"/>
  <c r="M372" i="5" l="1"/>
  <c r="L372" i="5" s="1"/>
  <c r="O372" i="5" s="1"/>
  <c r="Q371" i="5"/>
  <c r="T374" i="5"/>
  <c r="U373" i="5"/>
  <c r="N377" i="5"/>
  <c r="R377" i="5"/>
  <c r="I373" i="5"/>
  <c r="M373" i="5" l="1"/>
  <c r="L373" i="5" s="1"/>
  <c r="O373" i="5" s="1"/>
  <c r="Q372" i="5"/>
  <c r="I374" i="5"/>
  <c r="N378" i="5"/>
  <c r="T375" i="5"/>
  <c r="U374" i="5"/>
  <c r="R378" i="5"/>
  <c r="M374" i="5" l="1"/>
  <c r="L374" i="5" s="1"/>
  <c r="O374" i="5" s="1"/>
  <c r="Q373" i="5"/>
  <c r="N379" i="5"/>
  <c r="I375" i="5"/>
  <c r="T376" i="5"/>
  <c r="U375" i="5"/>
  <c r="M375" i="5" l="1"/>
  <c r="L375" i="5" s="1"/>
  <c r="O375" i="5" s="1"/>
  <c r="Q374" i="5"/>
  <c r="T377" i="5"/>
  <c r="U376" i="5"/>
  <c r="N380" i="5"/>
  <c r="I376" i="5"/>
  <c r="R379" i="5"/>
  <c r="R380" i="5" l="1"/>
  <c r="M376" i="5"/>
  <c r="L376" i="5" s="1"/>
  <c r="O376" i="5" s="1"/>
  <c r="Q375" i="5"/>
  <c r="T378" i="5"/>
  <c r="U377" i="5"/>
  <c r="R381" i="5"/>
  <c r="N381" i="5"/>
  <c r="I377" i="5"/>
  <c r="M377" i="5" l="1"/>
  <c r="Q376" i="5"/>
  <c r="L377" i="5"/>
  <c r="O377" i="5" s="1"/>
  <c r="I378" i="5"/>
  <c r="T379" i="5"/>
  <c r="U378" i="5"/>
  <c r="N382" i="5"/>
  <c r="M378" i="5" l="1"/>
  <c r="L378" i="5" s="1"/>
  <c r="O378" i="5" s="1"/>
  <c r="Q377" i="5"/>
  <c r="T380" i="5"/>
  <c r="U379" i="5"/>
  <c r="R382" i="5"/>
  <c r="N383" i="5"/>
  <c r="I379" i="5"/>
  <c r="R383" i="5" l="1"/>
  <c r="M379" i="5"/>
  <c r="Q378" i="5"/>
  <c r="N384" i="5"/>
  <c r="L379" i="5"/>
  <c r="O379" i="5" s="1"/>
  <c r="I380" i="5"/>
  <c r="T381" i="5"/>
  <c r="U380" i="5"/>
  <c r="R384" i="5" l="1"/>
  <c r="T382" i="5"/>
  <c r="U381" i="5"/>
  <c r="I381" i="5"/>
  <c r="N385" i="5"/>
  <c r="M380" i="5"/>
  <c r="L380" i="5" s="1"/>
  <c r="O380" i="5" s="1"/>
  <c r="Q379" i="5"/>
  <c r="M381" i="5" l="1"/>
  <c r="L381" i="5" s="1"/>
  <c r="O381" i="5" s="1"/>
  <c r="Q380" i="5"/>
  <c r="T383" i="5"/>
  <c r="U382" i="5"/>
  <c r="I382" i="5"/>
  <c r="N386" i="5"/>
  <c r="R385" i="5"/>
  <c r="R386" i="5" s="1"/>
  <c r="M382" i="5" l="1"/>
  <c r="Q381" i="5"/>
  <c r="T384" i="5"/>
  <c r="U383" i="5"/>
  <c r="R387" i="5"/>
  <c r="N387" i="5"/>
  <c r="L382" i="5"/>
  <c r="O382" i="5" s="1"/>
  <c r="I383" i="5"/>
  <c r="M383" i="5" l="1"/>
  <c r="L383" i="5" s="1"/>
  <c r="O383" i="5" s="1"/>
  <c r="Q382" i="5"/>
  <c r="I384" i="5"/>
  <c r="N388" i="5"/>
  <c r="R388" i="5"/>
  <c r="T385" i="5"/>
  <c r="U384" i="5"/>
  <c r="M384" i="5" l="1"/>
  <c r="L384" i="5" s="1"/>
  <c r="O384" i="5" s="1"/>
  <c r="Q383" i="5"/>
  <c r="N389" i="5"/>
  <c r="T386" i="5"/>
  <c r="U385" i="5"/>
  <c r="I385" i="5"/>
  <c r="M385" i="5" l="1"/>
  <c r="L385" i="5" s="1"/>
  <c r="O385" i="5" s="1"/>
  <c r="Q384" i="5"/>
  <c r="N390" i="5"/>
  <c r="T387" i="5"/>
  <c r="U386" i="5"/>
  <c r="I386" i="5"/>
  <c r="R389" i="5"/>
  <c r="R390" i="5" l="1"/>
  <c r="M386" i="5"/>
  <c r="L386" i="5" s="1"/>
  <c r="O386" i="5" s="1"/>
  <c r="Q385" i="5"/>
  <c r="I387" i="5"/>
  <c r="T388" i="5"/>
  <c r="U387" i="5"/>
  <c r="N391" i="5"/>
  <c r="R391" i="5"/>
  <c r="N392" i="5" l="1"/>
  <c r="M387" i="5"/>
  <c r="Q386" i="5"/>
  <c r="T389" i="5"/>
  <c r="U388" i="5"/>
  <c r="L387" i="5"/>
  <c r="O387" i="5" s="1"/>
  <c r="I388" i="5"/>
  <c r="M388" i="5" l="1"/>
  <c r="L388" i="5" s="1"/>
  <c r="O388" i="5" s="1"/>
  <c r="Q387" i="5"/>
  <c r="I389" i="5"/>
  <c r="T390" i="5"/>
  <c r="U389" i="5"/>
  <c r="N393" i="5"/>
  <c r="R392" i="5"/>
  <c r="R393" i="5" s="1"/>
  <c r="M389" i="5" l="1"/>
  <c r="Q388" i="5"/>
  <c r="T391" i="5"/>
  <c r="U390" i="5"/>
  <c r="N394" i="5"/>
  <c r="R394" i="5"/>
  <c r="L389" i="5"/>
  <c r="O389" i="5" s="1"/>
  <c r="I390" i="5"/>
  <c r="M390" i="5" l="1"/>
  <c r="Q389" i="5"/>
  <c r="L390" i="5"/>
  <c r="O390" i="5" s="1"/>
  <c r="I391" i="5"/>
  <c r="T392" i="5"/>
  <c r="U391" i="5"/>
  <c r="R395" i="5"/>
  <c r="N395" i="5"/>
  <c r="M391" i="5" l="1"/>
  <c r="Q390" i="5"/>
  <c r="R396" i="5"/>
  <c r="T393" i="5"/>
  <c r="U392" i="5"/>
  <c r="N396" i="5"/>
  <c r="L391" i="5"/>
  <c r="O391" i="5" s="1"/>
  <c r="I392" i="5"/>
  <c r="M392" i="5" l="1"/>
  <c r="L392" i="5" s="1"/>
  <c r="O392" i="5" s="1"/>
  <c r="Q391" i="5"/>
  <c r="I393" i="5"/>
  <c r="T394" i="5"/>
  <c r="U393" i="5"/>
  <c r="N397" i="5"/>
  <c r="M393" i="5" l="1"/>
  <c r="L393" i="5" s="1"/>
  <c r="O393" i="5" s="1"/>
  <c r="Q392" i="5"/>
  <c r="N398" i="5"/>
  <c r="R397" i="5"/>
  <c r="I394" i="5"/>
  <c r="T395" i="5"/>
  <c r="U394" i="5"/>
  <c r="R398" i="5" l="1"/>
  <c r="M394" i="5"/>
  <c r="Q393" i="5"/>
  <c r="T396" i="5"/>
  <c r="U395" i="5"/>
  <c r="N399" i="5"/>
  <c r="L394" i="5"/>
  <c r="O394" i="5" s="1"/>
  <c r="I395" i="5"/>
  <c r="R399" i="5" l="1"/>
  <c r="I396" i="5"/>
  <c r="M395" i="5"/>
  <c r="L395" i="5" s="1"/>
  <c r="O395" i="5" s="1"/>
  <c r="Q394" i="5"/>
  <c r="N400" i="5"/>
  <c r="T397" i="5"/>
  <c r="U396" i="5"/>
  <c r="R400" i="5" l="1"/>
  <c r="M396" i="5"/>
  <c r="Q395" i="5"/>
  <c r="T398" i="5"/>
  <c r="U397" i="5"/>
  <c r="L396" i="5"/>
  <c r="O396" i="5" s="1"/>
  <c r="I397" i="5"/>
  <c r="M397" i="5" l="1"/>
  <c r="L397" i="5" s="1"/>
  <c r="O397" i="5" s="1"/>
  <c r="Q396" i="5"/>
  <c r="I398" i="5"/>
  <c r="T399" i="5"/>
  <c r="U398" i="5"/>
  <c r="M398" i="5" l="1"/>
  <c r="L398" i="5" s="1"/>
  <c r="O398" i="5" s="1"/>
  <c r="Q397" i="5"/>
  <c r="T400" i="5"/>
  <c r="U400" i="5" s="1"/>
  <c r="U399" i="5"/>
  <c r="I399" i="5"/>
  <c r="M399" i="5" l="1"/>
  <c r="Q398" i="5"/>
  <c r="L399" i="5"/>
  <c r="O399" i="5" s="1"/>
  <c r="I400" i="5"/>
  <c r="M400" i="5" l="1"/>
  <c r="Q399" i="5"/>
  <c r="L400" i="5" l="1"/>
  <c r="O400" i="5" s="1"/>
  <c r="D26" i="5"/>
  <c r="Q400" i="5" l="1"/>
  <c r="D21" i="5"/>
  <c r="D22" i="5" s="1"/>
</calcChain>
</file>

<file path=xl/comments1.xml><?xml version="1.0" encoding="utf-8"?>
<comments xmlns="http://schemas.openxmlformats.org/spreadsheetml/2006/main">
  <authors>
    <author>Maria</author>
    <author>Jon</author>
  </authors>
  <commentList>
    <comment ref="D5" authorId="0" shapeId="0">
      <text>
        <r>
          <rPr>
            <b/>
            <sz val="8"/>
            <color indexed="81"/>
            <rFont val="Tahoma"/>
            <family val="2"/>
          </rPr>
          <t>Years To Invest:</t>
        </r>
        <r>
          <rPr>
            <sz val="8"/>
            <color indexed="81"/>
            <rFont val="Tahoma"/>
            <family val="2"/>
          </rPr>
          <t xml:space="preserve">
Number of years to make deposits to your savings. </t>
        </r>
      </text>
    </comment>
    <comment ref="D6" authorId="1" shapeId="0">
      <text>
        <r>
          <rPr>
            <b/>
            <sz val="8"/>
            <color indexed="81"/>
            <rFont val="Tahoma"/>
            <family val="2"/>
          </rPr>
          <t>Initial Investment:</t>
        </r>
        <r>
          <rPr>
            <sz val="8"/>
            <color indexed="81"/>
            <rFont val="Tahoma"/>
            <family val="2"/>
          </rPr>
          <t xml:space="preserve">
This is the starting value of your savings account. All other deposits are made at the end of the year or at the end of the specified investment period.</t>
        </r>
      </text>
    </comment>
    <comment ref="D7" authorId="0" shapeId="0">
      <text>
        <r>
          <rPr>
            <b/>
            <sz val="8"/>
            <color indexed="81"/>
            <rFont val="Tahoma"/>
            <family val="2"/>
          </rPr>
          <t>Expected Annual Interest Rate:</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unless the "Use Random Rates" box is checked.
The interest is compounded according to the deposit frequency that you choose, and it is assumed that the deposits are made at the end of each period.</t>
        </r>
      </text>
    </comment>
    <comment ref="D10" authorId="1" shapeId="0">
      <text>
        <r>
          <rPr>
            <b/>
            <sz val="8"/>
            <color indexed="81"/>
            <rFont val="Tahoma"/>
            <family val="2"/>
          </rPr>
          <t>Deposit Amount:</t>
        </r>
        <r>
          <rPr>
            <sz val="8"/>
            <color indexed="81"/>
            <rFont val="Tahoma"/>
            <family val="2"/>
          </rPr>
          <t xml:space="preserve">
The amount you plan to add to your savings account or investment at the end of the period specified by the </t>
        </r>
        <r>
          <rPr>
            <b/>
            <sz val="8"/>
            <color indexed="81"/>
            <rFont val="Tahoma"/>
            <family val="2"/>
          </rPr>
          <t>Deposit Frequency</t>
        </r>
        <r>
          <rPr>
            <sz val="8"/>
            <color indexed="81"/>
            <rFont val="Tahoma"/>
            <family val="2"/>
          </rPr>
          <t>.</t>
        </r>
      </text>
    </comment>
    <comment ref="D11" authorId="1" shapeId="0">
      <text>
        <r>
          <rPr>
            <b/>
            <sz val="8"/>
            <color indexed="81"/>
            <rFont val="Tahoma"/>
            <family val="2"/>
          </rPr>
          <t>Deposit Frequency:</t>
        </r>
        <r>
          <rPr>
            <sz val="8"/>
            <color indexed="81"/>
            <rFont val="Tahoma"/>
            <family val="2"/>
          </rPr>
          <t xml:space="preserve">
Used to specify the number of contributions or deposits made per year. The deposit is made and the end of the period.
Monthly = 12 deposits per year
Semi-Monthly = 24 / yr
Bi-Weekly = 26 / yr
Weekly = 52 / yr
Annually = 1 / yr
Semi-Annually = 2 / yr
Quarterly = 4 / yr
Bi-Monthly = 6 / yr
Daily = 365 / yr</t>
        </r>
      </text>
    </comment>
    <comment ref="D12" authorId="1" shapeId="0">
      <text>
        <r>
          <rPr>
            <b/>
            <sz val="8"/>
            <color indexed="81"/>
            <rFont val="Tahoma"/>
            <family val="2"/>
          </rPr>
          <t>Additional Annual Investment:</t>
        </r>
        <r>
          <rPr>
            <sz val="8"/>
            <color indexed="81"/>
            <rFont val="Tahoma"/>
            <family val="2"/>
          </rPr>
          <t xml:space="preserve">
The amount you plan to add to your savings account or investment at the end of each year.</t>
        </r>
      </text>
    </comment>
    <comment ref="G20" authorId="1" shapeId="0">
      <text>
        <r>
          <rPr>
            <b/>
            <sz val="8"/>
            <color indexed="81"/>
            <rFont val="Tahoma"/>
            <family val="2"/>
          </rPr>
          <t>Average Rate:</t>
        </r>
        <r>
          <rPr>
            <sz val="8"/>
            <color indexed="81"/>
            <rFont val="Tahoma"/>
            <family val="2"/>
          </rPr>
          <t xml:space="preserve">
The average rate is calculated as the average of the </t>
        </r>
        <r>
          <rPr>
            <b/>
            <sz val="8"/>
            <color indexed="81"/>
            <rFont val="Tahoma"/>
            <family val="2"/>
          </rPr>
          <t>Rate</t>
        </r>
        <r>
          <rPr>
            <sz val="8"/>
            <color indexed="81"/>
            <rFont val="Tahoma"/>
            <family val="2"/>
          </rPr>
          <t xml:space="preserve"> column for the specified number of years until retirement. This doesn't have any relationship to Internal Rate of Return.</t>
        </r>
      </text>
    </comment>
    <comment ref="C27" authorId="1" shapeId="0">
      <text>
        <r>
          <rPr>
            <b/>
            <sz val="8"/>
            <color indexed="81"/>
            <rFont val="Tahoma"/>
            <family val="2"/>
          </rPr>
          <t>Expected Annual Interest Rate:</t>
        </r>
        <r>
          <rPr>
            <sz val="8"/>
            <color indexed="81"/>
            <rFont val="Tahoma"/>
            <family val="2"/>
          </rPr>
          <t xml:space="preserve">
To vary the rate over time, delete the formulas in this column and either add your own formulas or enter the rates manually.
</t>
        </r>
        <r>
          <rPr>
            <b/>
            <sz val="8"/>
            <color indexed="81"/>
            <rFont val="Tahoma"/>
            <family val="2"/>
          </rPr>
          <t>Random Rate Formula:</t>
        </r>
        <r>
          <rPr>
            <sz val="8"/>
            <color indexed="81"/>
            <rFont val="Tahoma"/>
            <family val="2"/>
          </rPr>
          <t xml:space="preserve">
Random rate between -2% and 10%
  =min+RAND()*(max-min)
  where min=-0.02 and max=0.10
</t>
        </r>
      </text>
    </comment>
    <comment ref="D27" authorId="1" shapeId="0">
      <text>
        <r>
          <rPr>
            <b/>
            <sz val="8"/>
            <color indexed="81"/>
            <rFont val="Tahoma"/>
            <family val="2"/>
          </rPr>
          <t>Estimated Annual Interest:</t>
        </r>
        <r>
          <rPr>
            <sz val="8"/>
            <color indexed="81"/>
            <rFont val="Tahoma"/>
            <family val="2"/>
          </rPr>
          <t xml:space="preserve">
The interest is calculated using the FV formula to account for the contributions that may be made monthly, weekly, etc. within the year.</t>
        </r>
      </text>
    </comment>
    <comment ref="F27" authorId="1" shapeId="0">
      <text>
        <r>
          <rPr>
            <b/>
            <sz val="8"/>
            <color indexed="81"/>
            <rFont val="Tahoma"/>
            <family val="2"/>
          </rPr>
          <t>Scheduled Deposits:</t>
        </r>
        <r>
          <rPr>
            <sz val="8"/>
            <color indexed="81"/>
            <rFont val="Tahoma"/>
            <family val="2"/>
          </rPr>
          <t xml:space="preserve">
The total scheduled deposits made this year, including the Deposit Amount and the Extra Annual Investments, if any.</t>
        </r>
      </text>
    </comment>
    <comment ref="G27" authorId="1" shapeId="0">
      <text>
        <r>
          <rPr>
            <b/>
            <sz val="8"/>
            <color indexed="81"/>
            <rFont val="Tahoma"/>
            <family val="2"/>
          </rPr>
          <t>Extra Annual Deposits:</t>
        </r>
        <r>
          <rPr>
            <sz val="8"/>
            <color indexed="81"/>
            <rFont val="Tahoma"/>
            <family val="2"/>
          </rPr>
          <t xml:space="preserve">
You can enter a </t>
        </r>
        <r>
          <rPr>
            <b/>
            <sz val="8"/>
            <color indexed="81"/>
            <rFont val="Tahoma"/>
            <family val="2"/>
          </rPr>
          <t>negative</t>
        </r>
        <r>
          <rPr>
            <sz val="8"/>
            <color indexed="81"/>
            <rFont val="Tahoma"/>
            <family val="2"/>
          </rPr>
          <t xml:space="preserve"> amount here to indicate that you plan to make less than the scheduled Additional Annual Investment in a particular year, or a </t>
        </r>
        <r>
          <rPr>
            <b/>
            <sz val="8"/>
            <color indexed="81"/>
            <rFont val="Tahoma"/>
            <family val="2"/>
          </rPr>
          <t xml:space="preserve">positive </t>
        </r>
        <r>
          <rPr>
            <sz val="8"/>
            <color indexed="81"/>
            <rFont val="Tahoma"/>
            <family val="2"/>
          </rPr>
          <t>amount to indicate that you plan to make a more sizable contribution in a particular year.</t>
        </r>
      </text>
    </comment>
    <comment ref="H27" authorId="1" shapeId="0">
      <text>
        <r>
          <rPr>
            <sz val="8"/>
            <color indexed="81"/>
            <rFont val="Tahoma"/>
            <family val="2"/>
          </rPr>
          <t xml:space="preserve">Balance at the </t>
        </r>
        <r>
          <rPr>
            <b/>
            <sz val="8"/>
            <color indexed="81"/>
            <rFont val="Tahoma"/>
            <family val="2"/>
          </rPr>
          <t>end of the year</t>
        </r>
        <r>
          <rPr>
            <sz val="8"/>
            <color indexed="81"/>
            <rFont val="Tahoma"/>
            <family val="2"/>
          </rPr>
          <t>.</t>
        </r>
      </text>
    </comment>
    <comment ref="J27" authorId="1" shapeId="0">
      <text>
        <r>
          <rPr>
            <sz val="8"/>
            <color indexed="81"/>
            <rFont val="Tahoma"/>
            <family val="2"/>
          </rPr>
          <t>This column is used to create the "My Investment" line in the graph.</t>
        </r>
      </text>
    </comment>
  </commentList>
</comments>
</file>

<file path=xl/comments2.xml><?xml version="1.0" encoding="utf-8"?>
<comments xmlns="http://schemas.openxmlformats.org/spreadsheetml/2006/main">
  <authors>
    <author>Office User</author>
  </authors>
  <commentList>
    <comment ref="G1" authorId="0" shapeId="0">
      <text>
        <r>
          <rPr>
            <sz val="11"/>
            <color indexed="81"/>
            <rFont val="Tahoma"/>
            <family val="2"/>
          </rPr>
          <t>This column shows how many months into the mortgage term you are.</t>
        </r>
      </text>
    </comment>
    <comment ref="H1" authorId="0" shapeId="0">
      <text>
        <r>
          <rPr>
            <sz val="11"/>
            <color indexed="81"/>
            <rFont val="Tahoma"/>
            <family val="2"/>
          </rPr>
          <t>This column shows which month the payment is for.</t>
        </r>
      </text>
    </comment>
    <comment ref="I1" authorId="0" shapeId="0">
      <text>
        <r>
          <rPr>
            <sz val="11"/>
            <color indexed="81"/>
            <rFont val="Tahoma"/>
            <family val="2"/>
          </rPr>
          <t>This column shows the minimum payment you would have to make on your mortgage this month.</t>
        </r>
      </text>
    </comment>
    <comment ref="J1" authorId="0" shapeId="0">
      <text>
        <r>
          <rPr>
            <sz val="11"/>
            <color indexed="81"/>
            <rFont val="Tahoma"/>
            <family val="2"/>
          </rPr>
          <t>Use this column to enter values for any regular overpayments you want to make.  For example, if you want to make a regular overpayment of 100 pounds, then enter 100 in the first cell in this column.  You can increase or decrease the overpayment amount anywhere in the column.</t>
        </r>
      </text>
    </comment>
    <comment ref="K1" authorId="0" shapeId="0">
      <text>
        <r>
          <rPr>
            <sz val="11"/>
            <color indexed="81"/>
            <rFont val="Tahoma"/>
            <family val="2"/>
          </rPr>
          <t>Use this column to enter any one-off overpayments you wish to make.  For example, to make a one-off lump sum payment of 1,000 pounds, enter 1000 in this column for the relevant month.</t>
        </r>
      </text>
    </comment>
    <comment ref="L1" authorId="0" shapeId="0">
      <text>
        <r>
          <rPr>
            <sz val="11"/>
            <color indexed="81"/>
            <rFont val="Tahoma"/>
            <family val="2"/>
          </rPr>
          <t>This is the actual payment you will make for this month.  It is the Minimum Payment plus any Regular and One-Off Overpayment for this month.</t>
        </r>
      </text>
    </comment>
    <comment ref="M1" authorId="0" shapeId="0">
      <text>
        <r>
          <rPr>
            <sz val="11"/>
            <color indexed="81"/>
            <rFont val="Tahoma"/>
            <family val="2"/>
          </rPr>
          <t>This is the amount of interest you will pay this month.  The amount of capital paid for this month is the Actual Payment minus the Interest for this month.</t>
        </r>
      </text>
    </comment>
    <comment ref="N1" authorId="0" shapeId="0">
      <text>
        <r>
          <rPr>
            <sz val="11"/>
            <color indexed="81"/>
            <rFont val="Tahoma"/>
            <family val="2"/>
          </rPr>
          <t>This is the Interest rate used to calculate this month's Interest.  You can change the Interest Rate at any point in the mortgage term by entering a different interest rate further down this column.</t>
        </r>
      </text>
    </comment>
    <comment ref="O1" authorId="0" shapeId="0">
      <text>
        <r>
          <rPr>
            <sz val="11"/>
            <color indexed="81"/>
            <rFont val="Tahoma"/>
            <family val="2"/>
          </rPr>
          <t>This is the outstanding capital balance of your mortgage  at the end of this month.  It is the previous balance, plus this month's Interest, minus this month's Actual Payment.</t>
        </r>
      </text>
    </comment>
    <comment ref="Q1" authorId="0" shapeId="0">
      <text>
        <r>
          <rPr>
            <sz val="11"/>
            <color indexed="81"/>
            <rFont val="Tahoma"/>
            <family val="2"/>
          </rPr>
          <t>This is the total amount of the capital you have paid off to date.  It is the starting balance minus the current balance.</t>
        </r>
      </text>
    </comment>
    <comment ref="R1" authorId="0" shapeId="0">
      <text>
        <r>
          <rPr>
            <sz val="11"/>
            <color indexed="81"/>
            <rFont val="Tahoma"/>
            <family val="2"/>
          </rPr>
          <t>Some flexible mortgages have a Credit Facility, which allows you to use previous overpayments to take payment holidays.  This column shows how much of an overpayment you have made to date.</t>
        </r>
      </text>
    </comment>
    <comment ref="D5" authorId="0" shapeId="0">
      <text>
        <r>
          <rPr>
            <sz val="11"/>
            <color indexed="81"/>
            <rFont val="Tahoma"/>
            <family val="2"/>
          </rPr>
          <t>Enter the Starting Balance for your mortgage here. This is the total outstanding amount you need to pay on your mortgage at the start of the first month.</t>
        </r>
      </text>
    </comment>
    <comment ref="D8" authorId="0" shapeId="0">
      <text>
        <r>
          <rPr>
            <sz val="11"/>
            <color indexed="81"/>
            <rFont val="Tahoma"/>
            <family val="2"/>
          </rPr>
          <t>Enter the starting Interest Rate for your mortgage here.  This is the Interest Rate for the first month of your mortgage.  You can always enter a different interest rate for future months in the "Int. Rate" column on the right.</t>
        </r>
      </text>
    </comment>
    <comment ref="D11" authorId="0" shapeId="0">
      <text>
        <r>
          <rPr>
            <sz val="11"/>
            <color indexed="81"/>
            <rFont val="Tahoma"/>
            <family val="2"/>
          </rPr>
          <t>Enter the number of years remaining on your mortgage here.</t>
        </r>
      </text>
    </comment>
    <comment ref="D12" authorId="0" shapeId="0">
      <text>
        <r>
          <rPr>
            <sz val="11"/>
            <color indexed="81"/>
            <rFont val="Tahoma"/>
            <family val="2"/>
          </rPr>
          <t>Enter the number of months remaining on your mortgage here.</t>
        </r>
      </text>
    </comment>
    <comment ref="D15" authorId="0" shapeId="0">
      <text>
        <r>
          <rPr>
            <sz val="11"/>
            <color indexed="81"/>
            <rFont val="Tahoma"/>
            <family val="2"/>
          </rPr>
          <t>Enter the starting month for your mortgage here.  For example, if the starting month is April 2008, enter 1/4/2008.</t>
        </r>
      </text>
    </comment>
    <comment ref="D18" authorId="0" shapeId="0">
      <text>
        <r>
          <rPr>
            <sz val="11"/>
            <color indexed="81"/>
            <rFont val="Tahoma"/>
            <family val="2"/>
          </rPr>
          <t>Enter the Recalculation Threshold for your mortgage here.  This is the minimum overpayment you need to make before the monthly Minimum Payment is recalculated for your mortgage.  If your mortgage conditions do not allow for your Minimum Payment to be recalculated, then enter a very large value here, for example 999999.</t>
        </r>
      </text>
    </comment>
    <comment ref="D26" authorId="0" shapeId="0">
      <text>
        <r>
          <rPr>
            <sz val="11"/>
            <color indexed="81"/>
            <rFont val="Tahoma"/>
            <family val="2"/>
          </rPr>
          <t>Enter the Recalculation Threshold for your mortgage here.  This is the minimum overpayment you need to make before the monthly Minimum Payment is recalculated for your mortgage.  If your mortgage conditions do not allow for your Minimum Payment to be recalculated, then enter a very large value here, for example 999999.</t>
        </r>
      </text>
    </comment>
  </commentList>
</comments>
</file>

<file path=xl/sharedStrings.xml><?xml version="1.0" encoding="utf-8"?>
<sst xmlns="http://schemas.openxmlformats.org/spreadsheetml/2006/main" count="52" uniqueCount="48">
  <si>
    <t>ISA Calculator - Updated 05/01/2022</t>
  </si>
  <si>
    <t>Savings Plan Inputs</t>
  </si>
  <si>
    <t>Summary of Results</t>
  </si>
  <si>
    <t>Years to Invest</t>
  </si>
  <si>
    <t>Estimated Future Value</t>
  </si>
  <si>
    <t>Initial Investment</t>
  </si>
  <si>
    <t>Expected Annual Interest Rate</t>
  </si>
  <si>
    <t>Gain / Loss Summary</t>
  </si>
  <si>
    <t>Scheduled Deposits</t>
  </si>
  <si>
    <t>Total Invested</t>
  </si>
  <si>
    <t>Deposit Amount</t>
  </si>
  <si>
    <r>
      <t>Interest</t>
    </r>
    <r>
      <rPr>
        <sz val="10"/>
        <rFont val="Arial"/>
        <family val="2"/>
      </rPr>
      <t xml:space="preserve"> Earned</t>
    </r>
  </si>
  <si>
    <t>Deposit Frequency</t>
  </si>
  <si>
    <t>Monthly</t>
  </si>
  <si>
    <t>Additional Annual Investments</t>
  </si>
  <si>
    <t>Random Rates</t>
  </si>
  <si>
    <t>Yes</t>
  </si>
  <si>
    <t>Min</t>
  </si>
  <si>
    <t>Max</t>
  </si>
  <si>
    <t>Average</t>
  </si>
  <si>
    <t>(Press F9 to Recalculate)</t>
  </si>
  <si>
    <t>[42]</t>
  </si>
  <si>
    <t>Year</t>
  </si>
  <si>
    <t>Rate</t>
  </si>
  <si>
    <t>Interest</t>
  </si>
  <si>
    <r>
      <t xml:space="preserve">Scheduled </t>
    </r>
    <r>
      <rPr>
        <sz val="10"/>
        <rFont val="Arial"/>
        <family val="2"/>
      </rPr>
      <t>Deposits</t>
    </r>
  </si>
  <si>
    <r>
      <t xml:space="preserve">Extra Annual
</t>
    </r>
    <r>
      <rPr>
        <sz val="10"/>
        <rFont val="Arial"/>
        <family val="2"/>
      </rPr>
      <t>Deposits</t>
    </r>
  </si>
  <si>
    <t>Balance</t>
  </si>
  <si>
    <r>
      <t xml:space="preserve">Cumulative </t>
    </r>
    <r>
      <rPr>
        <sz val="10"/>
        <rFont val="Arial"/>
        <family val="2"/>
      </rPr>
      <t>Contribution</t>
    </r>
  </si>
  <si>
    <t>Mth</t>
  </si>
  <si>
    <t>Month</t>
  </si>
  <si>
    <t>Minimum Payment</t>
  </si>
  <si>
    <t>Regular Overpayment</t>
  </si>
  <si>
    <t>One-Off Overpayment</t>
  </si>
  <si>
    <t>Actual Payment</t>
  </si>
  <si>
    <t>Int. Rate</t>
  </si>
  <si>
    <t>Capital Paid</t>
  </si>
  <si>
    <t>Credit Facility</t>
  </si>
  <si>
    <t>Term</t>
  </si>
  <si>
    <t>AM</t>
  </si>
  <si>
    <t>Starting Balance:</t>
  </si>
  <si>
    <t>Starting Interest Rate:</t>
  </si>
  <si>
    <t>Remaining Term:</t>
  </si>
  <si>
    <t>Years:</t>
  </si>
  <si>
    <t>Months:</t>
  </si>
  <si>
    <t>Starting Month:</t>
  </si>
  <si>
    <t>Recalculation Threshold:</t>
  </si>
  <si>
    <t>Mortgage will be paid by:</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</si>
</sst>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quot;$&quot;#,##0.00_);[Red]\(&quot;$&quot;#,##0.00\)"/>
    <numFmt numFmtId="165" formatCode="_(&quot;$&quot;* #,##0.00_);_(&quot;$&quot;* \(#,##0.00\);_(&quot;$&quot;* &quot;-&quot;??_);_(@_)"/>
    <numFmt numFmtId="166" formatCode="_(* #,##0.00_);_(* \(#,##0.00\);_(* &quot;-&quot;??_);_(@_)"/>
    <numFmt numFmtId="167" formatCode="_-&quot;£&quot;* #,##0_-;\-&quot;£&quot;* #,##0_-;_-&quot;£&quot;* &quot;-&quot;??_-;_-@_-"/>
    <numFmt numFmtId="168" formatCode="_-[$£-809]* #,##0.00_-;\-[$£-809]* #,##0.00_-;_-[$£-809]* &quot;-&quot;??_-;_-@_-"/>
    <numFmt numFmtId="169" formatCode="[$₦-46A]#,##0.00"/>
    <numFmt numFmtId="170" formatCode="_(&quot;$&quot;* #,##0_);_(&quot;$&quot;* \(#,##0\);_(&quot;$&quot;* &quot;-&quot;??_);_(@_)"/>
    <numFmt numFmtId="171" formatCode="[$₦]#,##0"/>
    <numFmt numFmtId="172" formatCode="0_);[Red]\(0\)"/>
    <numFmt numFmtId="173" formatCode="mmmm\ yyyy"/>
    <numFmt numFmtId="174" formatCode="_(&quot;£&quot;* #,##0.00_);_(&quot;£&quot;* \(#,##0.00\);_(&quot;£&quot;* &quot;-&quot;??_);_(@_)"/>
    <numFmt numFmtId="175" formatCode="0.00_);[Red]\(0.00\)"/>
    <numFmt numFmtId="176" formatCode="&quot;£&quot;#,##0.00"/>
    <numFmt numFmtId="177" formatCode="&quot;£&quot;#,##0.00_);[Red]\(&quot;£&quot;#,##0.00\)"/>
  </numFmts>
  <fonts count="31">
    <font>
      <sz val="10"/>
      <name val="Arial"/>
    </font>
    <font>
      <sz val="10"/>
      <name val="Arial"/>
      <family val="2"/>
    </font>
    <font>
      <sz val="10"/>
      <name val="Tahoma"/>
      <family val="2"/>
    </font>
    <font>
      <b/>
      <sz val="18"/>
      <color theme="0"/>
      <name val="Arial"/>
      <family val="2"/>
    </font>
    <font>
      <b/>
      <sz val="14"/>
      <name val="Arial"/>
      <family val="2"/>
    </font>
    <font>
      <sz val="8"/>
      <name val="Arial"/>
      <family val="2"/>
    </font>
    <font>
      <b/>
      <sz val="10"/>
      <color theme="4" tint="-0.249977111117893"/>
      <name val="Tahoma"/>
      <family val="2"/>
    </font>
    <font>
      <u/>
      <sz val="10"/>
      <color indexed="12"/>
      <name val="Arial"/>
      <family val="2"/>
    </font>
    <font>
      <b/>
      <sz val="12"/>
      <color indexed="9"/>
      <name val="Arial"/>
      <family val="2"/>
    </font>
    <font>
      <sz val="10"/>
      <color indexed="10"/>
      <name val="Arial"/>
      <family val="2"/>
    </font>
    <font>
      <sz val="11"/>
      <name val="Arial"/>
      <family val="2"/>
    </font>
    <font>
      <b/>
      <i/>
      <sz val="10"/>
      <color indexed="23"/>
      <name val="Arial"/>
      <family val="2"/>
    </font>
    <font>
      <sz val="11"/>
      <name val="Calibri Light"/>
      <family val="2"/>
      <scheme val="major"/>
    </font>
    <font>
      <b/>
      <sz val="10"/>
      <name val="Arial"/>
      <family val="2"/>
    </font>
    <font>
      <sz val="8"/>
      <color theme="0"/>
      <name val="Arial"/>
      <family val="2"/>
    </font>
    <font>
      <sz val="9"/>
      <name val="Arial"/>
      <family val="2"/>
    </font>
    <font>
      <sz val="8"/>
      <color indexed="9"/>
      <name val="Arial"/>
      <family val="2"/>
    </font>
    <font>
      <b/>
      <sz val="12"/>
      <name val="Arial"/>
      <family val="2"/>
    </font>
    <font>
      <b/>
      <sz val="8"/>
      <name val="Arial"/>
      <family val="2"/>
    </font>
    <font>
      <b/>
      <sz val="8"/>
      <color indexed="81"/>
      <name val="Tahoma"/>
      <family val="2"/>
    </font>
    <font>
      <sz val="8"/>
      <color indexed="81"/>
      <name val="Tahoma"/>
      <family val="2"/>
    </font>
    <font>
      <sz val="9"/>
      <name val="Geneva"/>
    </font>
    <font>
      <b/>
      <sz val="10"/>
      <name val="Verdana"/>
      <family val="2"/>
    </font>
    <font>
      <sz val="11"/>
      <name val="Verdana"/>
      <family val="2"/>
    </font>
    <font>
      <sz val="11"/>
      <color indexed="17"/>
      <name val="Verdana"/>
      <family val="2"/>
    </font>
    <font>
      <b/>
      <sz val="11"/>
      <name val="Verdana"/>
      <family val="2"/>
    </font>
    <font>
      <sz val="9"/>
      <color rgb="FF003366"/>
      <name val="Verdana"/>
      <family val="2"/>
    </font>
    <font>
      <sz val="11"/>
      <color indexed="9"/>
      <name val="Verdana"/>
      <family val="2"/>
    </font>
    <font>
      <sz val="11"/>
      <color indexed="10"/>
      <name val="Verdana"/>
      <family val="2"/>
    </font>
    <font>
      <sz val="11"/>
      <color indexed="18"/>
      <name val="Verdana"/>
      <family val="2"/>
    </font>
    <font>
      <sz val="11"/>
      <color indexed="81"/>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indexed="43"/>
        <bgColor indexed="64"/>
      </patternFill>
    </fill>
    <fill>
      <patternFill patternType="solid">
        <fgColor theme="6" tint="-0.249977111117893"/>
        <bgColor indexed="64"/>
      </patternFill>
    </fill>
    <fill>
      <patternFill patternType="solid">
        <fgColor indexed="47"/>
        <bgColor indexed="64"/>
      </patternFill>
    </fill>
    <fill>
      <patternFill patternType="solid">
        <fgColor indexed="42"/>
        <bgColor indexed="64"/>
      </patternFill>
    </fill>
  </fills>
  <borders count="17">
    <border>
      <left/>
      <right/>
      <top/>
      <bottom/>
      <diagonal/>
    </border>
    <border>
      <left/>
      <right/>
      <top/>
      <bottom style="thin">
        <color indexed="64"/>
      </bottom>
      <diagonal/>
    </border>
    <border>
      <left/>
      <right/>
      <top style="thin">
        <color indexed="64"/>
      </top>
      <bottom/>
      <diagonal/>
    </border>
    <border>
      <left/>
      <right/>
      <top/>
      <bottom style="medium">
        <color theme="4" tint="0.39994506668294322"/>
      </bottom>
      <diagonal/>
    </border>
    <border>
      <left/>
      <right/>
      <top/>
      <bottom style="medium">
        <color theme="8" tint="0.39994506668294322"/>
      </bottom>
      <diagonal/>
    </border>
    <border>
      <left style="thin">
        <color indexed="55"/>
      </left>
      <right style="thin">
        <color indexed="55"/>
      </right>
      <top style="thin">
        <color indexed="55"/>
      </top>
      <bottom style="thin">
        <color indexed="55"/>
      </bottom>
      <diagonal/>
    </border>
    <border>
      <left/>
      <right/>
      <top/>
      <bottom style="medium">
        <color theme="8" tint="-0.24994659260841701"/>
      </bottom>
      <diagonal/>
    </border>
    <border>
      <left/>
      <right/>
      <top/>
      <bottom style="medium">
        <color theme="4"/>
      </bottom>
      <diagonal/>
    </border>
    <border>
      <left/>
      <right/>
      <top style="thin">
        <color indexed="55"/>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17"/>
      </left>
      <right style="thin">
        <color indexed="17"/>
      </right>
      <top style="thin">
        <color indexed="17"/>
      </top>
      <bottom style="thin">
        <color indexed="17"/>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166" fontId="1"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xf numFmtId="165" fontId="1" fillId="0" borderId="0" applyFont="0" applyFill="0" applyBorder="0" applyAlignment="0" applyProtection="0"/>
    <xf numFmtId="0" fontId="21" fillId="0" borderId="0"/>
    <xf numFmtId="0" fontId="1" fillId="0" borderId="0"/>
  </cellStyleXfs>
  <cellXfs count="101">
    <xf numFmtId="0" fontId="0" fillId="0" borderId="0" xfId="0"/>
    <xf numFmtId="0" fontId="3" fillId="5" borderId="0" xfId="2" applyFont="1" applyFill="1" applyBorder="1" applyAlignment="1">
      <alignment vertical="center"/>
    </xf>
    <xf numFmtId="0" fontId="4" fillId="5" borderId="0" xfId="2" applyFont="1" applyFill="1" applyBorder="1" applyAlignment="1">
      <alignment vertical="center"/>
    </xf>
    <xf numFmtId="0" fontId="1" fillId="5" borderId="0" xfId="2" applyFont="1" applyFill="1" applyBorder="1"/>
    <xf numFmtId="0" fontId="5" fillId="5" borderId="0" xfId="2" applyFont="1" applyFill="1" applyBorder="1" applyAlignment="1">
      <alignment horizontal="right"/>
    </xf>
    <xf numFmtId="0" fontId="1" fillId="0" borderId="0" xfId="2" applyFont="1"/>
    <xf numFmtId="0" fontId="6" fillId="0" borderId="0" xfId="2" applyFont="1" applyBorder="1" applyProtection="1"/>
    <xf numFmtId="0" fontId="7" fillId="0" borderId="0" xfId="3" applyFont="1" applyFill="1" applyAlignment="1" applyProtection="1">
      <alignment horizontal="left"/>
    </xf>
    <xf numFmtId="0" fontId="1" fillId="0" borderId="0" xfId="2" applyFont="1" applyFill="1"/>
    <xf numFmtId="0" fontId="1" fillId="0" borderId="0" xfId="2" applyFont="1" applyBorder="1"/>
    <xf numFmtId="0" fontId="8" fillId="5" borderId="3" xfId="2" applyFont="1" applyFill="1" applyBorder="1" applyAlignment="1" applyProtection="1">
      <alignment horizontal="left" vertical="center" indent="1"/>
    </xf>
    <xf numFmtId="0" fontId="8" fillId="5" borderId="3" xfId="2" applyFont="1" applyFill="1" applyBorder="1" applyAlignment="1" applyProtection="1">
      <alignment horizontal="right" vertical="center" indent="1"/>
    </xf>
    <xf numFmtId="0" fontId="1" fillId="6" borderId="4" xfId="2" applyFont="1" applyFill="1" applyBorder="1"/>
    <xf numFmtId="0" fontId="8" fillId="6" borderId="4" xfId="2" applyFont="1" applyFill="1" applyBorder="1" applyAlignment="1" applyProtection="1">
      <alignment horizontal="left" vertical="center" indent="1"/>
    </xf>
    <xf numFmtId="0" fontId="8" fillId="6" borderId="4" xfId="2" applyFont="1" applyFill="1" applyBorder="1" applyAlignment="1" applyProtection="1">
      <alignment horizontal="right" vertical="center" indent="1"/>
    </xf>
    <xf numFmtId="0" fontId="9" fillId="0" borderId="0" xfId="2" applyFont="1" applyBorder="1"/>
    <xf numFmtId="0" fontId="1" fillId="2" borderId="0" xfId="2" applyFont="1" applyFill="1"/>
    <xf numFmtId="0" fontId="1" fillId="7" borderId="0" xfId="2" applyFont="1" applyFill="1"/>
    <xf numFmtId="0" fontId="1" fillId="2" borderId="0" xfId="2" applyFont="1" applyFill="1" applyAlignment="1">
      <alignment horizontal="right" vertical="center" indent="1"/>
    </xf>
    <xf numFmtId="0" fontId="10" fillId="0" borderId="5" xfId="2" applyFont="1" applyFill="1" applyBorder="1" applyAlignment="1" applyProtection="1">
      <alignment horizontal="center"/>
      <protection locked="0"/>
    </xf>
    <xf numFmtId="0" fontId="1" fillId="7" borderId="0" xfId="2" applyFont="1" applyFill="1" applyBorder="1"/>
    <xf numFmtId="0" fontId="1" fillId="7" borderId="6" xfId="2" applyFont="1" applyFill="1" applyBorder="1"/>
    <xf numFmtId="0" fontId="11" fillId="7" borderId="6" xfId="2" applyFont="1" applyFill="1" applyBorder="1" applyAlignment="1" applyProtection="1">
      <alignment horizontal="right" vertical="center" indent="1"/>
    </xf>
    <xf numFmtId="168" fontId="12" fillId="0" borderId="0" xfId="2" applyNumberFormat="1" applyFont="1" applyBorder="1" applyAlignment="1"/>
    <xf numFmtId="0" fontId="1" fillId="7" borderId="0" xfId="2" applyFont="1" applyFill="1" applyAlignment="1">
      <alignment horizontal="right" indent="1"/>
    </xf>
    <xf numFmtId="168" fontId="13" fillId="0" borderId="0" xfId="2" applyNumberFormat="1" applyFont="1" applyBorder="1"/>
    <xf numFmtId="10" fontId="10" fillId="0" borderId="5" xfId="4" applyNumberFormat="1" applyFont="1" applyFill="1" applyBorder="1" applyAlignment="1" applyProtection="1">
      <alignment horizontal="right"/>
      <protection locked="0"/>
    </xf>
    <xf numFmtId="0" fontId="8" fillId="2" borderId="0" xfId="2" applyFont="1" applyFill="1" applyBorder="1" applyAlignment="1" applyProtection="1">
      <alignment horizontal="left" vertical="center" indent="1"/>
    </xf>
    <xf numFmtId="0" fontId="8" fillId="2" borderId="7" xfId="2" applyFont="1" applyFill="1" applyBorder="1" applyAlignment="1" applyProtection="1">
      <alignment horizontal="left" vertical="center" indent="1"/>
    </xf>
    <xf numFmtId="0" fontId="11" fillId="2" borderId="7" xfId="2" applyFont="1" applyFill="1" applyBorder="1" applyAlignment="1" applyProtection="1">
      <alignment horizontal="right" vertical="center" indent="1"/>
    </xf>
    <xf numFmtId="169" fontId="1" fillId="0" borderId="0" xfId="2" applyNumberFormat="1" applyFont="1" applyBorder="1"/>
    <xf numFmtId="164" fontId="1" fillId="7" borderId="0" xfId="2" applyNumberFormat="1" applyFont="1" applyFill="1" applyAlignment="1" applyProtection="1">
      <alignment horizontal="center"/>
    </xf>
    <xf numFmtId="0" fontId="13" fillId="7" borderId="0" xfId="2" applyFont="1" applyFill="1" applyAlignment="1">
      <alignment horizontal="right" indent="1"/>
    </xf>
    <xf numFmtId="0" fontId="13" fillId="0" borderId="0" xfId="2" applyFont="1" applyBorder="1"/>
    <xf numFmtId="164" fontId="1" fillId="0" borderId="0" xfId="2" applyNumberFormat="1" applyFont="1" applyFill="1" applyAlignment="1" applyProtection="1">
      <alignment horizontal="center"/>
    </xf>
    <xf numFmtId="168" fontId="1" fillId="0" borderId="0" xfId="2" applyNumberFormat="1" applyFont="1"/>
    <xf numFmtId="4" fontId="14" fillId="0" borderId="0" xfId="2" applyNumberFormat="1" applyFont="1" applyFill="1" applyAlignment="1">
      <alignment horizontal="right"/>
    </xf>
    <xf numFmtId="4" fontId="15" fillId="0" borderId="0" xfId="2" applyNumberFormat="1" applyFont="1" applyFill="1" applyAlignment="1">
      <alignment horizontal="right"/>
    </xf>
    <xf numFmtId="170" fontId="10" fillId="0" borderId="5" xfId="5" applyNumberFormat="1" applyFont="1" applyFill="1" applyBorder="1" applyAlignment="1" applyProtection="1">
      <alignment horizontal="right" vertical="center"/>
      <protection locked="0"/>
    </xf>
    <xf numFmtId="10" fontId="10" fillId="4" borderId="8" xfId="4" applyNumberFormat="1" applyFont="1" applyFill="1" applyBorder="1" applyAlignment="1" applyProtection="1">
      <alignment horizontal="right"/>
    </xf>
    <xf numFmtId="164" fontId="5" fillId="0" borderId="0" xfId="2" applyNumberFormat="1" applyFont="1" applyFill="1" applyAlignment="1" applyProtection="1">
      <alignment horizontal="right"/>
    </xf>
    <xf numFmtId="0" fontId="16" fillId="0" borderId="0" xfId="2" applyFont="1"/>
    <xf numFmtId="166" fontId="1" fillId="0" borderId="0" xfId="1" applyFont="1"/>
    <xf numFmtId="0" fontId="13" fillId="3" borderId="7" xfId="2" applyFont="1" applyFill="1" applyBorder="1" applyAlignment="1">
      <alignment horizontal="center" wrapText="1"/>
    </xf>
    <xf numFmtId="0" fontId="13" fillId="3" borderId="7" xfId="2" applyFont="1" applyFill="1" applyBorder="1" applyAlignment="1">
      <alignment horizontal="right" wrapText="1"/>
    </xf>
    <xf numFmtId="0" fontId="17" fillId="3" borderId="7" xfId="2" applyFont="1" applyFill="1" applyBorder="1" applyAlignment="1">
      <alignment horizontal="right" wrapText="1"/>
    </xf>
    <xf numFmtId="0" fontId="5" fillId="0" borderId="0" xfId="2" applyFont="1" applyAlignment="1">
      <alignment horizontal="center"/>
    </xf>
    <xf numFmtId="10" fontId="5" fillId="0" borderId="0" xfId="4" applyNumberFormat="1" applyFont="1" applyAlignment="1">
      <alignment horizontal="center"/>
    </xf>
    <xf numFmtId="168" fontId="5" fillId="0" borderId="0" xfId="2" applyNumberFormat="1" applyFont="1" applyBorder="1" applyAlignment="1"/>
    <xf numFmtId="171" fontId="5" fillId="0" borderId="0" xfId="2" applyNumberFormat="1" applyFont="1" applyBorder="1" applyAlignment="1"/>
    <xf numFmtId="0" fontId="18" fillId="0" borderId="0" xfId="2" applyFont="1" applyAlignment="1">
      <alignment horizontal="center"/>
    </xf>
    <xf numFmtId="10" fontId="18" fillId="0" borderId="0" xfId="4" applyNumberFormat="1" applyFont="1" applyAlignment="1">
      <alignment horizontal="center"/>
    </xf>
    <xf numFmtId="0" fontId="13" fillId="0" borderId="0" xfId="2" applyFont="1"/>
    <xf numFmtId="168" fontId="5" fillId="9" borderId="0" xfId="2" applyNumberFormat="1" applyFont="1" applyFill="1" applyBorder="1" applyAlignment="1"/>
    <xf numFmtId="0" fontId="22" fillId="0" borderId="0" xfId="6" applyFont="1" applyBorder="1" applyAlignment="1">
      <alignment horizontal="center"/>
    </xf>
    <xf numFmtId="172" fontId="22" fillId="0" borderId="0" xfId="6" applyNumberFormat="1" applyFont="1" applyBorder="1" applyAlignment="1">
      <alignment horizontal="center"/>
    </xf>
    <xf numFmtId="173" fontId="22" fillId="0" borderId="0" xfId="6" applyNumberFormat="1" applyFont="1" applyBorder="1" applyAlignment="1">
      <alignment horizontal="center"/>
    </xf>
    <xf numFmtId="174" fontId="22" fillId="0" borderId="0" xfId="6" applyNumberFormat="1" applyFont="1" applyBorder="1" applyAlignment="1">
      <alignment horizontal="center"/>
    </xf>
    <xf numFmtId="10" fontId="22" fillId="0" borderId="0" xfId="6" applyNumberFormat="1" applyFont="1" applyBorder="1" applyAlignment="1">
      <alignment horizontal="center"/>
    </xf>
    <xf numFmtId="174" fontId="22" fillId="0" borderId="0" xfId="6" applyNumberFormat="1" applyFont="1" applyFill="1" applyBorder="1" applyAlignment="1">
      <alignment horizontal="center"/>
    </xf>
    <xf numFmtId="172" fontId="22" fillId="10" borderId="0" xfId="6" applyNumberFormat="1" applyFont="1" applyFill="1" applyBorder="1" applyAlignment="1">
      <alignment horizontal="center"/>
    </xf>
    <xf numFmtId="175" fontId="22" fillId="10" borderId="0" xfId="6" applyNumberFormat="1" applyFont="1" applyFill="1" applyBorder="1" applyAlignment="1">
      <alignment horizontal="center"/>
    </xf>
    <xf numFmtId="0" fontId="23" fillId="0" borderId="0" xfId="6" applyFont="1" applyBorder="1"/>
    <xf numFmtId="172" fontId="23" fillId="0" borderId="9" xfId="6" applyNumberFormat="1" applyFont="1" applyBorder="1" applyAlignment="1">
      <alignment horizontal="center"/>
    </xf>
    <xf numFmtId="173" fontId="23" fillId="0" borderId="9" xfId="6" applyNumberFormat="1" applyFont="1" applyBorder="1" applyAlignment="1">
      <alignment horizontal="right"/>
    </xf>
    <xf numFmtId="167" fontId="23" fillId="0" borderId="9" xfId="6" applyNumberFormat="1" applyFont="1" applyBorder="1"/>
    <xf numFmtId="167" fontId="24" fillId="11" borderId="9" xfId="6" applyNumberFormat="1" applyFont="1" applyFill="1" applyBorder="1" applyProtection="1">
      <protection locked="0"/>
    </xf>
    <xf numFmtId="10" fontId="24" fillId="11" borderId="9" xfId="6" applyNumberFormat="1" applyFont="1" applyFill="1" applyBorder="1" applyAlignment="1" applyProtection="1">
      <alignment horizontal="center"/>
      <protection locked="0"/>
    </xf>
    <xf numFmtId="167" fontId="25" fillId="8" borderId="9" xfId="6" applyNumberFormat="1" applyFont="1" applyFill="1" applyBorder="1"/>
    <xf numFmtId="174" fontId="23" fillId="0" borderId="9" xfId="6" applyNumberFormat="1" applyFont="1" applyBorder="1"/>
    <xf numFmtId="172" fontId="23" fillId="10" borderId="0" xfId="6" applyNumberFormat="1" applyFont="1" applyFill="1" applyAlignment="1">
      <alignment horizontal="center"/>
    </xf>
    <xf numFmtId="175" fontId="23" fillId="10" borderId="0" xfId="6" applyNumberFormat="1" applyFont="1" applyFill="1" applyAlignment="1">
      <alignment horizontal="center"/>
    </xf>
    <xf numFmtId="0" fontId="23" fillId="0" borderId="10" xfId="6" applyFont="1" applyBorder="1"/>
    <xf numFmtId="0" fontId="23" fillId="0" borderId="2" xfId="6" applyFont="1" applyBorder="1"/>
    <xf numFmtId="0" fontId="23" fillId="0" borderId="11" xfId="6" applyFont="1" applyBorder="1"/>
    <xf numFmtId="0" fontId="23" fillId="0" borderId="0" xfId="6" applyFont="1"/>
    <xf numFmtId="0" fontId="23" fillId="0" borderId="12" xfId="6" applyFont="1" applyBorder="1"/>
    <xf numFmtId="0" fontId="25" fillId="0" borderId="0" xfId="6" applyFont="1" applyBorder="1"/>
    <xf numFmtId="0" fontId="23" fillId="0" borderId="13" xfId="6" applyFont="1" applyBorder="1"/>
    <xf numFmtId="176" fontId="24" fillId="11" borderId="14" xfId="6" applyNumberFormat="1" applyFont="1" applyFill="1" applyBorder="1" applyProtection="1">
      <protection locked="0"/>
    </xf>
    <xf numFmtId="10" fontId="24" fillId="11" borderId="14" xfId="6" applyNumberFormat="1" applyFont="1" applyFill="1" applyBorder="1" applyProtection="1">
      <protection locked="0"/>
    </xf>
    <xf numFmtId="177" fontId="26" fillId="0" borderId="0" xfId="7" applyNumberFormat="1" applyFont="1"/>
    <xf numFmtId="0" fontId="23" fillId="0" borderId="0" xfId="6" applyFont="1" applyBorder="1" applyAlignment="1">
      <alignment horizontal="right"/>
    </xf>
    <xf numFmtId="0" fontId="24" fillId="11" borderId="14" xfId="6" applyFont="1" applyFill="1" applyBorder="1" applyProtection="1">
      <protection locked="0"/>
    </xf>
    <xf numFmtId="177" fontId="23" fillId="0" borderId="0" xfId="6" applyNumberFormat="1" applyFont="1"/>
    <xf numFmtId="0" fontId="27" fillId="0" borderId="0" xfId="6" applyFont="1" applyBorder="1"/>
    <xf numFmtId="173" fontId="24" fillId="11" borderId="14" xfId="6" applyNumberFormat="1" applyFont="1" applyFill="1" applyBorder="1" applyProtection="1">
      <protection locked="0"/>
    </xf>
    <xf numFmtId="173" fontId="28" fillId="0" borderId="0" xfId="6" applyNumberFormat="1" applyFont="1" applyBorder="1" applyAlignment="1">
      <alignment horizontal="right"/>
    </xf>
    <xf numFmtId="0" fontId="23" fillId="0" borderId="15" xfId="6" applyFont="1" applyBorder="1"/>
    <xf numFmtId="0" fontId="23" fillId="0" borderId="1" xfId="6" applyFont="1" applyBorder="1"/>
    <xf numFmtId="0" fontId="23" fillId="0" borderId="16" xfId="6" applyFont="1" applyBorder="1"/>
    <xf numFmtId="9" fontId="23" fillId="0" borderId="0" xfId="4" applyFont="1"/>
    <xf numFmtId="174" fontId="24" fillId="11" borderId="9" xfId="6" applyNumberFormat="1" applyFont="1" applyFill="1" applyBorder="1" applyProtection="1">
      <protection locked="0"/>
    </xf>
    <xf numFmtId="174" fontId="25" fillId="8" borderId="9" xfId="6" applyNumberFormat="1" applyFont="1" applyFill="1" applyBorder="1"/>
    <xf numFmtId="0" fontId="23" fillId="0" borderId="9" xfId="6" applyFont="1" applyBorder="1"/>
    <xf numFmtId="172" fontId="23" fillId="0" borderId="0" xfId="6" applyNumberFormat="1" applyFont="1" applyAlignment="1">
      <alignment horizontal="center"/>
    </xf>
    <xf numFmtId="173" fontId="23" fillId="0" borderId="0" xfId="6" applyNumberFormat="1" applyFont="1" applyAlignment="1">
      <alignment horizontal="right"/>
    </xf>
    <xf numFmtId="0" fontId="29" fillId="0" borderId="0" xfId="6" applyFont="1"/>
    <xf numFmtId="172" fontId="23" fillId="0" borderId="0" xfId="6" applyNumberFormat="1" applyFont="1" applyFill="1"/>
    <xf numFmtId="175" fontId="23" fillId="0" borderId="0" xfId="6" applyNumberFormat="1" applyFont="1" applyFill="1"/>
    <xf numFmtId="167" fontId="23" fillId="0" borderId="0" xfId="6" applyNumberFormat="1" applyFont="1"/>
  </cellXfs>
  <cellStyles count="8">
    <cellStyle name="Comma" xfId="1" builtinId="3"/>
    <cellStyle name="Currency 2" xfId="5"/>
    <cellStyle name="Hyperlink" xfId="3" builtinId="8"/>
    <cellStyle name="Normal" xfId="0" builtinId="0"/>
    <cellStyle name="Normal 2" xfId="6"/>
    <cellStyle name="Normal 3" xfId="7"/>
    <cellStyle name="Normal 4" xfId="2"/>
    <cellStyle name="Percent 2 2" xfId="4"/>
  </cellStyles>
  <dxfs count="22">
    <dxf>
      <font>
        <condense val="0"/>
        <extend val="0"/>
        <color indexed="9"/>
      </font>
      <fill>
        <patternFill patternType="none">
          <bgColor indexed="65"/>
        </patternFill>
      </fill>
      <border>
        <left/>
        <right/>
        <top/>
        <bottom/>
      </border>
    </dxf>
    <dxf>
      <fill>
        <patternFill>
          <bgColor indexed="22"/>
        </patternFill>
      </fill>
    </dxf>
    <dxf>
      <font>
        <condense val="0"/>
        <extend val="0"/>
        <color indexed="22"/>
      </font>
    </dxf>
    <dxf>
      <fill>
        <patternFill>
          <bgColor indexed="22"/>
        </patternFill>
      </fill>
    </dxf>
    <dxf>
      <font>
        <condense val="0"/>
        <extend val="0"/>
        <color indexed="22"/>
      </font>
    </dxf>
    <dxf>
      <fill>
        <patternFill>
          <bgColor indexed="22"/>
        </patternFill>
      </fill>
    </dxf>
    <dxf>
      <fill>
        <patternFill>
          <bgColor indexed="22"/>
        </patternFill>
      </fill>
    </dxf>
    <dxf>
      <font>
        <condense val="0"/>
        <extend val="0"/>
        <color indexed="22"/>
      </font>
    </dxf>
    <dxf>
      <fill>
        <patternFill>
          <bgColor indexed="22"/>
        </patternFill>
      </fill>
    </dxf>
    <dxf>
      <font>
        <condense val="0"/>
        <extend val="0"/>
        <color indexed="22"/>
      </font>
    </dxf>
    <dxf>
      <fill>
        <patternFill>
          <bgColor indexed="22"/>
        </patternFill>
      </fill>
    </dxf>
    <dxf>
      <font>
        <condense val="0"/>
        <extend val="0"/>
        <color indexed="22"/>
      </font>
    </dxf>
    <dxf>
      <fill>
        <patternFill>
          <bgColor indexed="22"/>
        </patternFill>
      </fill>
    </dxf>
    <dxf>
      <fill>
        <patternFill>
          <bgColor indexed="22"/>
        </patternFill>
      </fill>
    </dxf>
    <dxf>
      <font>
        <condense val="0"/>
        <extend val="0"/>
        <color indexed="22"/>
      </font>
    </dxf>
    <dxf>
      <fill>
        <patternFill>
          <bgColor indexed="22"/>
        </patternFill>
      </fill>
    </dxf>
    <dxf>
      <font>
        <condense val="0"/>
        <extend val="0"/>
        <color indexed="22"/>
      </font>
    </dxf>
    <dxf>
      <fill>
        <patternFill>
          <bgColor indexed="22"/>
        </patternFill>
      </fill>
    </dxf>
    <dxf>
      <font>
        <condense val="0"/>
        <extend val="0"/>
        <color indexed="22"/>
      </font>
    </dxf>
    <dxf>
      <font>
        <condense val="0"/>
        <extend val="0"/>
        <color indexed="55"/>
      </font>
      <fill>
        <patternFill>
          <bgColor theme="0" tint="-4.9989318521683403E-2"/>
        </patternFill>
      </fill>
    </dxf>
    <dxf>
      <fill>
        <patternFill>
          <bgColor indexed="22"/>
        </patternFill>
      </fill>
    </dxf>
    <dxf>
      <font>
        <condense val="0"/>
        <extend val="0"/>
        <color indexed="55"/>
      </font>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39882834614842"/>
          <c:y val="7.6555023923444973E-2"/>
          <c:w val="0.79726740157340192"/>
          <c:h val="0.76076555023923442"/>
        </c:manualLayout>
      </c:layout>
      <c:scatterChart>
        <c:scatterStyle val="lineMarker"/>
        <c:varyColors val="0"/>
        <c:ser>
          <c:idx val="0"/>
          <c:order val="0"/>
          <c:tx>
            <c:strRef>
              <c:f>Investment!$H$27</c:f>
              <c:strCache>
                <c:ptCount val="1"/>
                <c:pt idx="0">
                  <c:v>Balance</c:v>
                </c:pt>
              </c:strCache>
            </c:strRef>
          </c:tx>
          <c:spPr>
            <a:ln w="25400">
              <a:solidFill>
                <a:srgbClr val="000080"/>
              </a:solidFill>
              <a:prstDash val="solid"/>
            </a:ln>
          </c:spPr>
          <c:marker>
            <c:symbol val="none"/>
          </c:marker>
          <c:xVal>
            <c:numRef>
              <c:f>Investment!$A$29:$A$88</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Investment!$H$29:$H$88</c:f>
              <c:numCache>
                <c:formatCode>_-[$£-809]* #,##0.00_-;\-[$£-809]* #,##0.00_-;_-[$£-809]* "-"??_-;_-@_-</c:formatCode>
                <c:ptCount val="60"/>
                <c:pt idx="0">
                  <c:v>6596.315610418671</c:v>
                </c:pt>
                <c:pt idx="1">
                  <c:v>12539.55175535566</c:v>
                </c:pt>
                <c:pt idx="2">
                  <c:v>18857.515054400905</c:v>
                </c:pt>
                <c:pt idx="3">
                  <c:v>25622.377549622626</c:v>
                </c:pt>
                <c:pt idx="4">
                  <c:v>32740.997922018181</c:v>
                </c:pt>
                <c:pt idx="5">
                  <c:v>40283.367869401744</c:v>
                </c:pt>
                <c:pt idx="6">
                  <c:v>48247.13856698772</c:v>
                </c:pt>
                <c:pt idx="7">
                  <c:v>56749.035216981058</c:v>
                </c:pt>
                <c:pt idx="8">
                  <c:v>65666.949275778723</c:v>
                </c:pt>
                <c:pt idx="9">
                  <c:v>75296.800419479812</c:v>
                </c:pt>
                <c:pt idx="10">
                  <c:v>86027.217038409231</c:v>
                </c:pt>
                <c:pt idx="11">
                  <c:v>96124.197952701521</c:v>
                </c:pt>
                <c:pt idx="12">
                  <c:v>108102.58076664712</c:v>
                </c:pt>
                <c:pt idx="13">
                  <c:v>119391.07848581982</c:v>
                </c:pt>
                <c:pt idx="14">
                  <c:v>131545.43552028551</c:v>
                </c:pt>
                <c:pt idx="15">
                  <c:v>145631.28201005296</c:v>
                </c:pt>
                <c:pt idx="16">
                  <c:v>158678.94265538099</c:v>
                </c:pt>
                <c:pt idx="17">
                  <c:v>174537.71043488671</c:v>
                </c:pt>
                <c:pt idx="18">
                  <c:v>189242.99664052151</c:v>
                </c:pt>
                <c:pt idx="19">
                  <c:v>205966.67751200908</c:v>
                </c:pt>
                <c:pt idx="20">
                  <c:v>223411.55962617227</c:v>
                </c:pt>
                <c:pt idx="21">
                  <c:v>243131.14000696319</c:v>
                </c:pt>
                <c:pt idx="22">
                  <c:v>265931.83234536374</c:v>
                </c:pt>
                <c:pt idx="23">
                  <c:v>289183.7712506997</c:v>
                </c:pt>
                <c:pt idx="24">
                  <c:v>313103.08383740438</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0-9609-44EE-ACE5-75962337E0C0}"/>
            </c:ext>
          </c:extLst>
        </c:ser>
        <c:ser>
          <c:idx val="1"/>
          <c:order val="1"/>
          <c:tx>
            <c:v>My Investment</c:v>
          </c:tx>
          <c:spPr>
            <a:ln w="25400">
              <a:solidFill>
                <a:srgbClr val="FF0000"/>
              </a:solidFill>
              <a:prstDash val="solid"/>
            </a:ln>
          </c:spPr>
          <c:marker>
            <c:symbol val="x"/>
            <c:size val="5"/>
            <c:spPr>
              <a:noFill/>
              <a:ln>
                <a:solidFill>
                  <a:srgbClr val="FF0000"/>
                </a:solidFill>
                <a:prstDash val="solid"/>
              </a:ln>
            </c:spPr>
          </c:marker>
          <c:xVal>
            <c:numRef>
              <c:f>Investment!$A$29:$A$88</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Investment!$J$29:$J$88</c:f>
              <c:numCache>
                <c:formatCode>_-[$£-809]* #,##0.00_-;\-[$£-809]* #,##0.00_-;_-[$£-809]* "-"??_-;_-@_-</c:formatCode>
                <c:ptCount val="60"/>
                <c:pt idx="0">
                  <c:v>6400</c:v>
                </c:pt>
                <c:pt idx="1">
                  <c:v>11800</c:v>
                </c:pt>
                <c:pt idx="2">
                  <c:v>17200</c:v>
                </c:pt>
                <c:pt idx="3">
                  <c:v>22600</c:v>
                </c:pt>
                <c:pt idx="4">
                  <c:v>28000</c:v>
                </c:pt>
                <c:pt idx="5">
                  <c:v>33400</c:v>
                </c:pt>
                <c:pt idx="6">
                  <c:v>38800</c:v>
                </c:pt>
                <c:pt idx="7">
                  <c:v>44200</c:v>
                </c:pt>
                <c:pt idx="8">
                  <c:v>49600</c:v>
                </c:pt>
                <c:pt idx="9">
                  <c:v>55000</c:v>
                </c:pt>
                <c:pt idx="10">
                  <c:v>60400</c:v>
                </c:pt>
                <c:pt idx="11">
                  <c:v>65800</c:v>
                </c:pt>
                <c:pt idx="12">
                  <c:v>71200</c:v>
                </c:pt>
                <c:pt idx="13">
                  <c:v>76600</c:v>
                </c:pt>
                <c:pt idx="14">
                  <c:v>82000</c:v>
                </c:pt>
                <c:pt idx="15">
                  <c:v>87400</c:v>
                </c:pt>
                <c:pt idx="16">
                  <c:v>92800</c:v>
                </c:pt>
                <c:pt idx="17">
                  <c:v>98200</c:v>
                </c:pt>
                <c:pt idx="18">
                  <c:v>103600</c:v>
                </c:pt>
                <c:pt idx="19">
                  <c:v>109000</c:v>
                </c:pt>
                <c:pt idx="20">
                  <c:v>114400</c:v>
                </c:pt>
                <c:pt idx="21">
                  <c:v>119800</c:v>
                </c:pt>
                <c:pt idx="22">
                  <c:v>125200</c:v>
                </c:pt>
                <c:pt idx="23">
                  <c:v>130600</c:v>
                </c:pt>
                <c:pt idx="24">
                  <c:v>136000</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1-9609-44EE-ACE5-75962337E0C0}"/>
            </c:ext>
          </c:extLst>
        </c:ser>
        <c:dLbls>
          <c:showLegendKey val="0"/>
          <c:showVal val="0"/>
          <c:showCatName val="0"/>
          <c:showSerName val="0"/>
          <c:showPercent val="0"/>
          <c:showBubbleSize val="0"/>
        </c:dLbls>
        <c:axId val="220325800"/>
        <c:axId val="210263792"/>
      </c:scatterChart>
      <c:valAx>
        <c:axId val="220325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0263792"/>
        <c:crosses val="autoZero"/>
        <c:crossBetween val="midCat"/>
      </c:valAx>
      <c:valAx>
        <c:axId val="210263792"/>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0325800"/>
        <c:crosses val="autoZero"/>
        <c:crossBetween val="midCat"/>
      </c:valAx>
      <c:spPr>
        <a:noFill/>
        <a:ln w="25400">
          <a:noFill/>
        </a:ln>
      </c:spPr>
    </c:plotArea>
    <c:legend>
      <c:legendPos val="r"/>
      <c:layout>
        <c:manualLayout>
          <c:xMode val="edge"/>
          <c:yMode val="edge"/>
          <c:x val="0.22095696557891423"/>
          <c:y val="7.1770334928229665E-2"/>
          <c:w val="0.3075174263211693"/>
          <c:h val="0.22966507177033493"/>
        </c:manualLayout>
      </c:layout>
      <c:overlay val="0"/>
      <c:spPr>
        <a:noFill/>
        <a:ln w="3175">
          <a:solidFill>
            <a:srgbClr val="B2B2B2"/>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14</xdr:row>
      <xdr:rowOff>0</xdr:rowOff>
    </xdr:from>
    <xdr:to>
      <xdr:col>5</xdr:col>
      <xdr:colOff>451486</xdr:colOff>
      <xdr:row>25</xdr:row>
      <xdr:rowOff>116205</xdr:rowOff>
    </xdr:to>
    <xdr:graphicFrame macro="">
      <xdr:nvGraphicFramePr>
        <xdr:cNvPr id="2"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J88"/>
  <sheetViews>
    <sheetView showGridLines="0" tabSelected="1" zoomScale="110" zoomScaleNormal="110" workbookViewId="0">
      <selection activeCell="F49" sqref="F49"/>
    </sheetView>
  </sheetViews>
  <sheetFormatPr defaultColWidth="9.109375" defaultRowHeight="13.2"/>
  <cols>
    <col min="1" max="1" width="7.88671875" style="5" customWidth="1"/>
    <col min="2" max="2" width="3.44140625" style="5" customWidth="1"/>
    <col min="3" max="3" width="10.44140625" style="5" customWidth="1"/>
    <col min="4" max="4" width="12.5546875" style="5" customWidth="1"/>
    <col min="5" max="5" width="19" style="5" customWidth="1"/>
    <col min="6" max="6" width="12.6640625" style="5" customWidth="1"/>
    <col min="7" max="7" width="13.109375" style="5" customWidth="1"/>
    <col min="8" max="8" width="25.44140625" style="5" bestFit="1" customWidth="1"/>
    <col min="9" max="9" width="4.109375" style="5" customWidth="1"/>
    <col min="10" max="10" width="14" style="5" bestFit="1" customWidth="1"/>
    <col min="11" max="16384" width="9.109375" style="5"/>
  </cols>
  <sheetData>
    <row r="1" spans="1:10" ht="30" customHeight="1">
      <c r="A1" s="1" t="s">
        <v>0</v>
      </c>
      <c r="B1" s="2"/>
      <c r="C1" s="3"/>
      <c r="D1" s="3"/>
      <c r="E1" s="3"/>
      <c r="F1" s="3"/>
      <c r="G1" s="4"/>
      <c r="H1" s="4"/>
      <c r="J1" s="6"/>
    </row>
    <row r="2" spans="1:10">
      <c r="A2" s="7"/>
      <c r="B2" s="8"/>
      <c r="C2" s="8"/>
      <c r="D2" s="8"/>
      <c r="E2" s="8"/>
      <c r="F2" s="8"/>
      <c r="G2" s="8"/>
      <c r="H2" s="8"/>
      <c r="J2" s="9"/>
    </row>
    <row r="3" spans="1:10" ht="16.2" thickBot="1">
      <c r="A3" s="10"/>
      <c r="B3" s="10"/>
      <c r="C3" s="10"/>
      <c r="D3" s="10"/>
      <c r="E3" s="11" t="s">
        <v>1</v>
      </c>
      <c r="F3" s="12"/>
      <c r="G3" s="13"/>
      <c r="H3" s="14" t="s">
        <v>2</v>
      </c>
      <c r="J3" s="15"/>
    </row>
    <row r="4" spans="1:10" ht="15" customHeight="1">
      <c r="A4" s="16"/>
      <c r="B4" s="16"/>
      <c r="C4" s="16"/>
      <c r="D4" s="16"/>
      <c r="E4" s="16"/>
      <c r="F4" s="17"/>
      <c r="G4" s="17"/>
      <c r="H4" s="17"/>
      <c r="J4" s="9"/>
    </row>
    <row r="5" spans="1:10" ht="15" customHeight="1" thickBot="1">
      <c r="A5" s="16"/>
      <c r="B5" s="18"/>
      <c r="C5" s="18"/>
      <c r="D5" s="18" t="s">
        <v>3</v>
      </c>
      <c r="E5" s="19">
        <v>25</v>
      </c>
      <c r="F5" s="20"/>
      <c r="G5" s="21"/>
      <c r="H5" s="22" t="s">
        <v>4</v>
      </c>
      <c r="J5" s="9"/>
    </row>
    <row r="6" spans="1:10" ht="15" customHeight="1">
      <c r="A6" s="16"/>
      <c r="B6" s="16"/>
      <c r="C6" s="16"/>
      <c r="D6" s="18" t="s">
        <v>5</v>
      </c>
      <c r="E6" s="23">
        <v>1000</v>
      </c>
      <c r="F6" s="17"/>
      <c r="G6" s="24" t="str">
        <f>"Value After "&amp;E5&amp;" Years"</f>
        <v>Value After 25 Years</v>
      </c>
      <c r="H6" s="23">
        <f ca="1">OFFSET(H27,E5+1,0,1,1)</f>
        <v>313103.08383740438</v>
      </c>
      <c r="J6" s="25"/>
    </row>
    <row r="7" spans="1:10" ht="15" customHeight="1">
      <c r="A7" s="16"/>
      <c r="B7" s="18"/>
      <c r="C7" s="18"/>
      <c r="D7" s="18" t="s">
        <v>6</v>
      </c>
      <c r="E7" s="26">
        <v>0.1</v>
      </c>
      <c r="F7" s="17"/>
      <c r="G7" s="17"/>
      <c r="H7" s="17"/>
      <c r="J7" s="9"/>
    </row>
    <row r="8" spans="1:10" ht="15" customHeight="1" thickBot="1">
      <c r="A8" s="27"/>
      <c r="B8" s="18"/>
      <c r="C8" s="18"/>
      <c r="D8" s="18"/>
      <c r="E8" s="18"/>
      <c r="F8" s="20"/>
      <c r="G8" s="21"/>
      <c r="H8" s="22" t="s">
        <v>7</v>
      </c>
      <c r="J8" s="9"/>
    </row>
    <row r="9" spans="1:10" ht="15" customHeight="1" thickBot="1">
      <c r="A9" s="16"/>
      <c r="B9" s="28"/>
      <c r="C9" s="28"/>
      <c r="D9" s="28"/>
      <c r="E9" s="29" t="s">
        <v>8</v>
      </c>
      <c r="F9" s="17"/>
      <c r="G9" s="24" t="s">
        <v>9</v>
      </c>
      <c r="H9" s="23">
        <f ca="1">IF(ISBLANK(E5)," - ",SUM(OFFSET(F27,1,0,E5+1,1)))</f>
        <v>136000</v>
      </c>
      <c r="J9" s="30"/>
    </row>
    <row r="10" spans="1:10" ht="15" customHeight="1">
      <c r="A10" s="16"/>
      <c r="B10" s="18"/>
      <c r="C10" s="18"/>
      <c r="D10" s="18" t="s">
        <v>10</v>
      </c>
      <c r="E10" s="23">
        <v>450</v>
      </c>
      <c r="F10" s="31"/>
      <c r="G10" s="32" t="s">
        <v>11</v>
      </c>
      <c r="H10" s="23">
        <f ca="1">IF(ISBLANK(E5)," - ",SUM(OFFSET(D27,2,0,$E$5,1)))</f>
        <v>177103.08383740438</v>
      </c>
      <c r="J10" s="9"/>
    </row>
    <row r="11" spans="1:10" ht="15" customHeight="1">
      <c r="A11" s="16"/>
      <c r="B11" s="18"/>
      <c r="C11" s="18"/>
      <c r="D11" s="18" t="s">
        <v>12</v>
      </c>
      <c r="E11" s="26" t="s">
        <v>13</v>
      </c>
      <c r="F11" s="31"/>
      <c r="G11" s="31"/>
      <c r="H11" s="24"/>
      <c r="J11" s="9"/>
    </row>
    <row r="12" spans="1:10" ht="15" customHeight="1">
      <c r="A12" s="16"/>
      <c r="B12" s="18"/>
      <c r="C12" s="18"/>
      <c r="D12" s="18" t="s">
        <v>14</v>
      </c>
      <c r="E12" s="23">
        <v>0</v>
      </c>
      <c r="F12" s="31"/>
      <c r="G12" s="31"/>
      <c r="H12" s="24"/>
      <c r="J12" s="9"/>
    </row>
    <row r="13" spans="1:10" ht="15" customHeight="1">
      <c r="A13" s="16"/>
      <c r="B13" s="16"/>
      <c r="C13" s="16"/>
      <c r="D13" s="16"/>
      <c r="E13" s="16"/>
      <c r="F13" s="31"/>
      <c r="G13" s="31"/>
      <c r="H13" s="24"/>
      <c r="J13" s="9"/>
    </row>
    <row r="14" spans="1:10" ht="15" customHeight="1">
      <c r="A14" s="16"/>
      <c r="B14" s="16"/>
      <c r="C14" s="16"/>
      <c r="D14" s="16"/>
      <c r="E14" s="16"/>
      <c r="F14" s="31"/>
      <c r="G14" s="31"/>
      <c r="H14" s="24"/>
      <c r="J14" s="33"/>
    </row>
    <row r="15" spans="1:10">
      <c r="G15" s="34"/>
      <c r="J15" s="9"/>
    </row>
    <row r="16" spans="1:10">
      <c r="G16" s="8"/>
      <c r="H16" s="36" t="b">
        <f>H17="Yes"</f>
        <v>1</v>
      </c>
      <c r="J16" s="9"/>
    </row>
    <row r="17" spans="1:10" ht="13.8">
      <c r="G17" s="37" t="s">
        <v>15</v>
      </c>
      <c r="H17" s="38" t="s">
        <v>16</v>
      </c>
      <c r="J17" s="9"/>
    </row>
    <row r="18" spans="1:10" ht="15" customHeight="1">
      <c r="G18" s="37" t="s">
        <v>17</v>
      </c>
      <c r="H18" s="26">
        <v>0.05</v>
      </c>
      <c r="J18" s="9"/>
    </row>
    <row r="19" spans="1:10" ht="15" customHeight="1">
      <c r="G19" s="37" t="s">
        <v>18</v>
      </c>
      <c r="H19" s="26">
        <v>7.0000000000000007E-2</v>
      </c>
      <c r="J19" s="9"/>
    </row>
    <row r="20" spans="1:10" ht="15" customHeight="1">
      <c r="G20" s="37" t="s">
        <v>19</v>
      </c>
      <c r="H20" s="39">
        <f ca="1">IF(ISBLANK(E5)," - ",AVERAGE(OFFSET(C27,2,0,E5,1)))</f>
        <v>5.9130692476012332E-2</v>
      </c>
      <c r="J20" s="9"/>
    </row>
    <row r="21" spans="1:10">
      <c r="G21" s="34"/>
      <c r="H21" s="40" t="s">
        <v>20</v>
      </c>
    </row>
    <row r="22" spans="1:10">
      <c r="D22" s="41" t="s">
        <v>21</v>
      </c>
      <c r="G22" s="34"/>
    </row>
    <row r="23" spans="1:10">
      <c r="G23" s="34"/>
      <c r="J23" s="42"/>
    </row>
    <row r="24" spans="1:10">
      <c r="G24" s="34"/>
      <c r="J24" s="35"/>
    </row>
    <row r="25" spans="1:10">
      <c r="G25" s="34"/>
      <c r="J25" s="35"/>
    </row>
    <row r="26" spans="1:10">
      <c r="G26" s="34"/>
      <c r="J26" s="35"/>
    </row>
    <row r="27" spans="1:10" ht="27.6" thickBot="1">
      <c r="A27" s="43" t="s">
        <v>22</v>
      </c>
      <c r="B27" s="43"/>
      <c r="C27" s="43" t="s">
        <v>23</v>
      </c>
      <c r="D27" s="44" t="s">
        <v>24</v>
      </c>
      <c r="E27" s="44"/>
      <c r="F27" s="43" t="s">
        <v>25</v>
      </c>
      <c r="G27" s="43" t="s">
        <v>26</v>
      </c>
      <c r="H27" s="45" t="s">
        <v>27</v>
      </c>
      <c r="J27" s="43" t="s">
        <v>28</v>
      </c>
    </row>
    <row r="28" spans="1:10">
      <c r="A28" s="46"/>
      <c r="B28" s="46"/>
      <c r="C28" s="47"/>
      <c r="D28" s="48"/>
      <c r="E28" s="48"/>
      <c r="F28" s="48">
        <f>E6</f>
        <v>1000</v>
      </c>
      <c r="G28" s="48"/>
      <c r="H28" s="53">
        <f>$E$6</f>
        <v>1000</v>
      </c>
      <c r="I28" s="49"/>
      <c r="J28" s="48"/>
    </row>
    <row r="29" spans="1:10">
      <c r="A29" s="46">
        <v>1</v>
      </c>
      <c r="B29" s="46"/>
      <c r="C29" s="47">
        <f t="shared" ref="C29:C60" ca="1" si="0">IF(ISERROR(A29),NA(),IF(randrate,$H$18+RAND()*($H$19-$H$18),$E$7))</f>
        <v>5.5466559755155069E-2</v>
      </c>
      <c r="D29" s="48">
        <f ca="1">IF(ISERROR(A29),NA(),FV(((1+C29/compound_period)^(compound_period/deposits_per_year))-1,deposits_per_year,-$E$10,-H28)-$E$10*deposits_per_year-H28)</f>
        <v>196.31561041867099</v>
      </c>
      <c r="E29" s="48"/>
      <c r="F29" s="48">
        <f t="shared" ref="F29:F60" si="1">IF(ISERROR(A29),NA(),$E$12+$E$10*deposits_per_year)</f>
        <v>5400</v>
      </c>
      <c r="G29" s="48"/>
      <c r="H29" s="48">
        <f ca="1">IF(ISERROR(A29),NA(),H28+F29+G29+D29)</f>
        <v>6596.315610418671</v>
      </c>
      <c r="I29" s="49"/>
      <c r="J29" s="48">
        <f>IF(ISERROR(A29),NA(),SUM(F$28:F29)+SUM(G$28:G29))</f>
        <v>6400</v>
      </c>
    </row>
    <row r="30" spans="1:10">
      <c r="A30" s="46">
        <f>IF(A29&lt;$E$5,A29+1,NA())</f>
        <v>2</v>
      </c>
      <c r="B30" s="46"/>
      <c r="C30" s="47">
        <f t="shared" ca="1" si="0"/>
        <v>5.8465199507359809E-2</v>
      </c>
      <c r="D30" s="48">
        <f t="shared" ref="D30:D60" ca="1" si="2">IF(ISERROR(A30),NA(),FV(((1+C30/compound_period)^(compound_period/deposits_per_year))-1,deposits_per_year,-$E$10,-H29)-$E$10*deposits_per_year-H29)</f>
        <v>543.23614493698915</v>
      </c>
      <c r="E30" s="48"/>
      <c r="F30" s="48">
        <f t="shared" si="1"/>
        <v>5400</v>
      </c>
      <c r="G30" s="48"/>
      <c r="H30" s="48">
        <f ca="1">IF(ISERROR(A30),NA(),H29+F30+G30+D30)</f>
        <v>12539.55175535566</v>
      </c>
      <c r="I30" s="49"/>
      <c r="J30" s="48">
        <f>IF(ISERROR(A30),NA(),SUM(F$28:F30)+SUM(G$28:G30))</f>
        <v>11800</v>
      </c>
    </row>
    <row r="31" spans="1:10">
      <c r="A31" s="46">
        <f t="shared" ref="A31:A88" si="3">IF(A30&lt;$E$5,A30+1,NA())</f>
        <v>3</v>
      </c>
      <c r="B31" s="46"/>
      <c r="C31" s="47">
        <f t="shared" ca="1" si="0"/>
        <v>5.9591727430177474E-2</v>
      </c>
      <c r="D31" s="48">
        <f t="shared" ca="1" si="2"/>
        <v>917.96329904524464</v>
      </c>
      <c r="E31" s="48"/>
      <c r="F31" s="48">
        <f t="shared" si="1"/>
        <v>5400</v>
      </c>
      <c r="G31" s="48"/>
      <c r="H31" s="48">
        <f ca="1">IF(ISERROR(A31),NA(),H30+F31+G31+D31)</f>
        <v>18857.515054400905</v>
      </c>
      <c r="I31" s="49"/>
      <c r="J31" s="48">
        <f>IF(ISERROR(A31),NA(),SUM(F$28:F31)+SUM(G$28:G31))</f>
        <v>17200</v>
      </c>
    </row>
    <row r="32" spans="1:10">
      <c r="A32" s="46">
        <f t="shared" si="3"/>
        <v>4</v>
      </c>
      <c r="B32" s="46"/>
      <c r="C32" s="47">
        <f t="shared" ca="1" si="0"/>
        <v>6.2256204331109628E-2</v>
      </c>
      <c r="D32" s="48">
        <f t="shared" ca="1" si="2"/>
        <v>1364.8624952217215</v>
      </c>
      <c r="E32" s="48"/>
      <c r="F32" s="48">
        <f t="shared" si="1"/>
        <v>5400</v>
      </c>
      <c r="G32" s="48"/>
      <c r="H32" s="48">
        <f t="shared" ref="H32:H88" ca="1" si="4">IF(ISERROR(A32),NA(),H31+F32+G32+D32)</f>
        <v>25622.377549622626</v>
      </c>
      <c r="I32" s="49"/>
      <c r="J32" s="48">
        <f>IF(ISERROR(A32),NA(),SUM(F$28:F32)+SUM(G$28:G32))</f>
        <v>22600</v>
      </c>
    </row>
    <row r="33" spans="1:10">
      <c r="A33" s="46">
        <f t="shared" si="3"/>
        <v>5</v>
      </c>
      <c r="B33" s="46"/>
      <c r="C33" s="47">
        <f t="shared" ca="1" si="0"/>
        <v>5.957074318050487E-2</v>
      </c>
      <c r="D33" s="48">
        <f t="shared" ca="1" si="2"/>
        <v>1718.620372395555</v>
      </c>
      <c r="E33" s="48"/>
      <c r="F33" s="48">
        <f t="shared" si="1"/>
        <v>5400</v>
      </c>
      <c r="G33" s="48"/>
      <c r="H33" s="48">
        <f t="shared" ca="1" si="4"/>
        <v>32740.997922018181</v>
      </c>
      <c r="I33" s="49"/>
      <c r="J33" s="48">
        <f>IF(ISERROR(A33),NA(),SUM(F$28:F33)+SUM(G$28:G33))</f>
        <v>28000</v>
      </c>
    </row>
    <row r="34" spans="1:10">
      <c r="A34" s="46">
        <f t="shared" si="3"/>
        <v>6</v>
      </c>
      <c r="B34" s="46"/>
      <c r="C34" s="47">
        <f t="shared" ca="1" si="0"/>
        <v>5.9245266076794437E-2</v>
      </c>
      <c r="D34" s="48">
        <f t="shared" ca="1" si="2"/>
        <v>2142.369947383555</v>
      </c>
      <c r="E34" s="48"/>
      <c r="F34" s="48">
        <f t="shared" si="1"/>
        <v>5400</v>
      </c>
      <c r="G34" s="48"/>
      <c r="H34" s="48">
        <f t="shared" ca="1" si="4"/>
        <v>40283.367869401744</v>
      </c>
      <c r="I34" s="49"/>
      <c r="J34" s="48">
        <f>IF(ISERROR(A34),NA(),SUM(F$28:F34)+SUM(G$28:G34))</f>
        <v>33400</v>
      </c>
    </row>
    <row r="35" spans="1:10">
      <c r="A35" s="46">
        <f t="shared" si="3"/>
        <v>7</v>
      </c>
      <c r="B35" s="46"/>
      <c r="C35" s="47">
        <f t="shared" ca="1" si="0"/>
        <v>5.8406852553072527E-2</v>
      </c>
      <c r="D35" s="48">
        <f t="shared" ca="1" si="2"/>
        <v>2563.7706975859764</v>
      </c>
      <c r="E35" s="48"/>
      <c r="F35" s="48">
        <f t="shared" si="1"/>
        <v>5400</v>
      </c>
      <c r="G35" s="48"/>
      <c r="H35" s="48">
        <f t="shared" ca="1" si="4"/>
        <v>48247.13856698772</v>
      </c>
      <c r="I35" s="49"/>
      <c r="J35" s="48">
        <f>IF(ISERROR(A35),NA(),SUM(F$28:F35)+SUM(G$28:G35))</f>
        <v>38800</v>
      </c>
    </row>
    <row r="36" spans="1:10">
      <c r="A36" s="46">
        <f t="shared" si="3"/>
        <v>8</v>
      </c>
      <c r="B36" s="46"/>
      <c r="C36" s="47">
        <f t="shared" ca="1" si="0"/>
        <v>5.9535009621835715E-2</v>
      </c>
      <c r="D36" s="48">
        <f t="shared" ca="1" si="2"/>
        <v>3101.8966499933376</v>
      </c>
      <c r="E36" s="48"/>
      <c r="F36" s="48">
        <f t="shared" si="1"/>
        <v>5400</v>
      </c>
      <c r="G36" s="48"/>
      <c r="H36" s="48">
        <f t="shared" ca="1" si="4"/>
        <v>56749.035216981058</v>
      </c>
      <c r="I36" s="49"/>
      <c r="J36" s="48">
        <f>IF(ISERROR(A36),NA(),SUM(F$28:F36)+SUM(G$28:G36))</f>
        <v>44200</v>
      </c>
    </row>
    <row r="37" spans="1:10">
      <c r="A37" s="46">
        <f t="shared" si="3"/>
        <v>9</v>
      </c>
      <c r="B37" s="46"/>
      <c r="C37" s="47">
        <f t="shared" ca="1" si="0"/>
        <v>5.7866317784013216E-2</v>
      </c>
      <c r="D37" s="48">
        <f t="shared" ca="1" si="2"/>
        <v>3517.9140587976653</v>
      </c>
      <c r="E37" s="48"/>
      <c r="F37" s="48">
        <f t="shared" si="1"/>
        <v>5400</v>
      </c>
      <c r="G37" s="48"/>
      <c r="H37" s="48">
        <f t="shared" ca="1" si="4"/>
        <v>65666.949275778723</v>
      </c>
      <c r="I37" s="49"/>
      <c r="J37" s="48">
        <f>IF(ISERROR(A37),NA(),SUM(F$28:F37)+SUM(G$28:G37))</f>
        <v>49600</v>
      </c>
    </row>
    <row r="38" spans="1:10">
      <c r="A38" s="46">
        <f t="shared" si="3"/>
        <v>10</v>
      </c>
      <c r="B38" s="46"/>
      <c r="C38" s="47">
        <f t="shared" ca="1" si="0"/>
        <v>6.0398297229157016E-2</v>
      </c>
      <c r="D38" s="48">
        <f t="shared" ca="1" si="2"/>
        <v>4229.8511437010893</v>
      </c>
      <c r="E38" s="48"/>
      <c r="F38" s="48">
        <f t="shared" si="1"/>
        <v>5400</v>
      </c>
      <c r="G38" s="48"/>
      <c r="H38" s="48">
        <f t="shared" ca="1" si="4"/>
        <v>75296.800419479812</v>
      </c>
      <c r="I38" s="49"/>
      <c r="J38" s="48">
        <f>IF(ISERROR(A38),NA(),SUM(F$28:F38)+SUM(G$28:G38))</f>
        <v>55000</v>
      </c>
    </row>
    <row r="39" spans="1:10">
      <c r="A39" s="46">
        <f t="shared" si="3"/>
        <v>11</v>
      </c>
      <c r="B39" s="46"/>
      <c r="C39" s="47">
        <f t="shared" ca="1" si="0"/>
        <v>6.6500512199172024E-2</v>
      </c>
      <c r="D39" s="48">
        <f t="shared" ca="1" si="2"/>
        <v>5330.4166189294192</v>
      </c>
      <c r="E39" s="48"/>
      <c r="F39" s="48">
        <f t="shared" si="1"/>
        <v>5400</v>
      </c>
      <c r="G39" s="48"/>
      <c r="H39" s="48">
        <f t="shared" ca="1" si="4"/>
        <v>86027.217038409231</v>
      </c>
      <c r="I39" s="49"/>
      <c r="J39" s="48">
        <f>IF(ISERROR(A39),NA(),SUM(F$28:F39)+SUM(G$28:G39))</f>
        <v>60400</v>
      </c>
    </row>
    <row r="40" spans="1:10">
      <c r="A40" s="46">
        <f t="shared" si="3"/>
        <v>12</v>
      </c>
      <c r="B40" s="46"/>
      <c r="C40" s="47">
        <f t="shared" ca="1" si="0"/>
        <v>5.1836315319740332E-2</v>
      </c>
      <c r="D40" s="48">
        <f t="shared" ca="1" si="2"/>
        <v>4696.9809142922895</v>
      </c>
      <c r="E40" s="48"/>
      <c r="F40" s="48">
        <f t="shared" si="1"/>
        <v>5400</v>
      </c>
      <c r="G40" s="48"/>
      <c r="H40" s="48">
        <f t="shared" ca="1" si="4"/>
        <v>96124.197952701521</v>
      </c>
      <c r="I40" s="49"/>
      <c r="J40" s="48">
        <f>IF(ISERROR(A40),NA(),SUM(F$28:F40)+SUM(G$28:G40))</f>
        <v>65800</v>
      </c>
    </row>
    <row r="41" spans="1:10">
      <c r="A41" s="46">
        <f t="shared" si="3"/>
        <v>13</v>
      </c>
      <c r="B41" s="46"/>
      <c r="C41" s="47">
        <f t="shared" ca="1" si="0"/>
        <v>6.4779580473779672E-2</v>
      </c>
      <c r="D41" s="48">
        <f t="shared" ca="1" si="2"/>
        <v>6578.3828139456018</v>
      </c>
      <c r="E41" s="48"/>
      <c r="F41" s="48">
        <f t="shared" si="1"/>
        <v>5400</v>
      </c>
      <c r="G41" s="48"/>
      <c r="H41" s="48">
        <f t="shared" ca="1" si="4"/>
        <v>108102.58076664712</v>
      </c>
      <c r="I41" s="49"/>
      <c r="J41" s="48">
        <f>IF(ISERROR(A41),NA(),SUM(F$28:F41)+SUM(G$28:G41))</f>
        <v>71200</v>
      </c>
    </row>
    <row r="42" spans="1:10">
      <c r="A42" s="46">
        <f t="shared" si="3"/>
        <v>14</v>
      </c>
      <c r="B42" s="46"/>
      <c r="C42" s="47">
        <f t="shared" ca="1" si="0"/>
        <v>5.2005667358587394E-2</v>
      </c>
      <c r="D42" s="48">
        <f t="shared" ca="1" si="2"/>
        <v>5888.4977191726939</v>
      </c>
      <c r="E42" s="48"/>
      <c r="F42" s="48">
        <f t="shared" si="1"/>
        <v>5400</v>
      </c>
      <c r="G42" s="48"/>
      <c r="H42" s="48">
        <f t="shared" ca="1" si="4"/>
        <v>119391.07848581982</v>
      </c>
      <c r="I42" s="49"/>
      <c r="J42" s="48">
        <f>IF(ISERROR(A42),NA(),SUM(F$28:F42)+SUM(G$28:G42))</f>
        <v>76600</v>
      </c>
    </row>
    <row r="43" spans="1:10">
      <c r="A43" s="46">
        <f t="shared" si="3"/>
        <v>15</v>
      </c>
      <c r="B43" s="46"/>
      <c r="C43" s="47">
        <f t="shared" ca="1" si="0"/>
        <v>5.4074845607624322E-2</v>
      </c>
      <c r="D43" s="48">
        <f t="shared" ca="1" si="2"/>
        <v>6754.357034465691</v>
      </c>
      <c r="E43" s="48"/>
      <c r="F43" s="48">
        <f t="shared" si="1"/>
        <v>5400</v>
      </c>
      <c r="G43" s="48"/>
      <c r="H43" s="48">
        <f t="shared" ca="1" si="4"/>
        <v>131545.43552028551</v>
      </c>
      <c r="I43" s="49"/>
      <c r="J43" s="48">
        <f>IF(ISERROR(A43),NA(),SUM(F$28:F43)+SUM(G$28:G43))</f>
        <v>82000</v>
      </c>
    </row>
    <row r="44" spans="1:10">
      <c r="A44" s="46">
        <f t="shared" si="3"/>
        <v>16</v>
      </c>
      <c r="B44" s="46"/>
      <c r="C44" s="47">
        <f t="shared" ca="1" si="0"/>
        <v>6.2973663429650426E-2</v>
      </c>
      <c r="D44" s="48">
        <f t="shared" ca="1" si="2"/>
        <v>8685.8464897674567</v>
      </c>
      <c r="E44" s="48"/>
      <c r="F44" s="48">
        <f t="shared" si="1"/>
        <v>5400</v>
      </c>
      <c r="G44" s="48"/>
      <c r="H44" s="48">
        <f t="shared" ca="1" si="4"/>
        <v>145631.28201005296</v>
      </c>
      <c r="I44" s="49"/>
      <c r="J44" s="48">
        <f>IF(ISERROR(A44),NA(),SUM(F$28:F44)+SUM(G$28:G44))</f>
        <v>87400</v>
      </c>
    </row>
    <row r="45" spans="1:10">
      <c r="A45" s="46">
        <f t="shared" si="3"/>
        <v>17</v>
      </c>
      <c r="B45" s="46"/>
      <c r="C45" s="47">
        <f t="shared" ca="1" si="0"/>
        <v>5.0460592632847738E-2</v>
      </c>
      <c r="D45" s="48">
        <f t="shared" ca="1" si="2"/>
        <v>7647.6606453280256</v>
      </c>
      <c r="E45" s="48"/>
      <c r="F45" s="48">
        <f t="shared" si="1"/>
        <v>5400</v>
      </c>
      <c r="G45" s="48"/>
      <c r="H45" s="48">
        <f t="shared" ca="1" si="4"/>
        <v>158678.94265538099</v>
      </c>
      <c r="I45" s="49"/>
      <c r="J45" s="48">
        <f>IF(ISERROR(A45),NA(),SUM(F$28:F45)+SUM(G$28:G45))</f>
        <v>92800</v>
      </c>
    </row>
    <row r="46" spans="1:10">
      <c r="A46" s="46">
        <f t="shared" si="3"/>
        <v>18</v>
      </c>
      <c r="B46" s="46"/>
      <c r="C46" s="47">
        <f t="shared" ca="1" si="0"/>
        <v>6.3055900646369886E-2</v>
      </c>
      <c r="D46" s="48">
        <f t="shared" ca="1" si="2"/>
        <v>10458.767779505724</v>
      </c>
      <c r="E46" s="48"/>
      <c r="F46" s="48">
        <f t="shared" si="1"/>
        <v>5400</v>
      </c>
      <c r="G46" s="48"/>
      <c r="H46" s="48">
        <f t="shared" ca="1" si="4"/>
        <v>174537.71043488671</v>
      </c>
      <c r="I46" s="49"/>
      <c r="J46" s="48">
        <f>IF(ISERROR(A46),NA(),SUM(F$28:F46)+SUM(G$28:G46))</f>
        <v>98200</v>
      </c>
    </row>
    <row r="47" spans="1:10">
      <c r="A47" s="46">
        <f t="shared" si="3"/>
        <v>19</v>
      </c>
      <c r="B47" s="46"/>
      <c r="C47" s="47">
        <f t="shared" ca="1" si="0"/>
        <v>5.1349346295317844E-2</v>
      </c>
      <c r="D47" s="48">
        <f t="shared" ca="1" si="2"/>
        <v>9305.2862056347949</v>
      </c>
      <c r="E47" s="48"/>
      <c r="F47" s="48">
        <f t="shared" si="1"/>
        <v>5400</v>
      </c>
      <c r="G47" s="48"/>
      <c r="H47" s="48">
        <f t="shared" ca="1" si="4"/>
        <v>189242.99664052151</v>
      </c>
      <c r="I47" s="49"/>
      <c r="J47" s="48">
        <f>IF(ISERROR(A47),NA(),SUM(F$28:F47)+SUM(G$28:G47))</f>
        <v>103600</v>
      </c>
    </row>
    <row r="48" spans="1:10">
      <c r="A48" s="46">
        <f t="shared" si="3"/>
        <v>20</v>
      </c>
      <c r="B48" s="46"/>
      <c r="C48" s="47">
        <f t="shared" ca="1" si="0"/>
        <v>5.7530670670795134E-2</v>
      </c>
      <c r="D48" s="48">
        <f t="shared" ca="1" si="2"/>
        <v>11323.680871487566</v>
      </c>
      <c r="E48" s="48"/>
      <c r="F48" s="48">
        <f t="shared" si="1"/>
        <v>5400</v>
      </c>
      <c r="G48" s="48"/>
      <c r="H48" s="48">
        <f t="shared" ca="1" si="4"/>
        <v>205966.67751200908</v>
      </c>
      <c r="I48" s="49"/>
      <c r="J48" s="48">
        <f>IF(ISERROR(A48),NA(),SUM(F$28:F48)+SUM(G$28:G48))</f>
        <v>109000</v>
      </c>
    </row>
    <row r="49" spans="1:10">
      <c r="A49" s="46">
        <f t="shared" si="3"/>
        <v>21</v>
      </c>
      <c r="B49" s="46"/>
      <c r="C49" s="47">
        <f t="shared" ca="1" si="0"/>
        <v>5.631577401502931E-2</v>
      </c>
      <c r="D49" s="48">
        <f t="shared" ca="1" si="2"/>
        <v>12044.882114163192</v>
      </c>
      <c r="E49" s="48"/>
      <c r="F49" s="48">
        <f t="shared" si="1"/>
        <v>5400</v>
      </c>
      <c r="G49" s="48"/>
      <c r="H49" s="48">
        <f t="shared" ca="1" si="4"/>
        <v>223411.55962617227</v>
      </c>
      <c r="I49" s="49"/>
      <c r="J49" s="48">
        <f>IF(ISERROR(A49),NA(),SUM(F$28:F49)+SUM(G$28:G49))</f>
        <v>114400</v>
      </c>
    </row>
    <row r="50" spans="1:10">
      <c r="A50" s="46">
        <f t="shared" si="3"/>
        <v>22</v>
      </c>
      <c r="B50" s="46"/>
      <c r="C50" s="47">
        <f t="shared" ca="1" si="0"/>
        <v>6.162951517886664E-2</v>
      </c>
      <c r="D50" s="48">
        <f t="shared" ca="1" si="2"/>
        <v>14319.580380790925</v>
      </c>
      <c r="E50" s="48"/>
      <c r="F50" s="48">
        <f t="shared" si="1"/>
        <v>5400</v>
      </c>
      <c r="G50" s="48"/>
      <c r="H50" s="48">
        <f t="shared" ca="1" si="4"/>
        <v>243131.14000696319</v>
      </c>
      <c r="I50" s="49"/>
      <c r="J50" s="48">
        <f>IF(ISERROR(A50),NA(),SUM(F$28:F50)+SUM(G$28:G50))</f>
        <v>119800</v>
      </c>
    </row>
    <row r="51" spans="1:10">
      <c r="A51" s="46">
        <f t="shared" si="3"/>
        <v>23</v>
      </c>
      <c r="B51" s="46"/>
      <c r="C51" s="47">
        <f t="shared" ca="1" si="0"/>
        <v>6.8654704283546072E-2</v>
      </c>
      <c r="D51" s="48">
        <f t="shared" ca="1" si="2"/>
        <v>17400.692338400549</v>
      </c>
      <c r="E51" s="48"/>
      <c r="F51" s="48">
        <f t="shared" si="1"/>
        <v>5400</v>
      </c>
      <c r="G51" s="48"/>
      <c r="H51" s="48">
        <f t="shared" ca="1" si="4"/>
        <v>265931.83234536374</v>
      </c>
      <c r="I51" s="49"/>
      <c r="J51" s="48">
        <f>IF(ISERROR(A51),NA(),SUM(F$28:F51)+SUM(G$28:G51))</f>
        <v>125200</v>
      </c>
    </row>
    <row r="52" spans="1:10">
      <c r="A52" s="46">
        <f t="shared" si="3"/>
        <v>24</v>
      </c>
      <c r="B52" s="46"/>
      <c r="C52" s="47">
        <f t="shared" ca="1" si="0"/>
        <v>6.4572133392202136E-2</v>
      </c>
      <c r="D52" s="48">
        <f t="shared" ca="1" si="2"/>
        <v>17851.938905335963</v>
      </c>
      <c r="E52" s="48"/>
      <c r="F52" s="48">
        <f t="shared" si="1"/>
        <v>5400</v>
      </c>
      <c r="G52" s="48"/>
      <c r="H52" s="48">
        <f t="shared" ca="1" si="4"/>
        <v>289183.7712506997</v>
      </c>
      <c r="I52" s="49"/>
      <c r="J52" s="48">
        <f>IF(ISERROR(A52),NA(),SUM(F$28:F52)+SUM(G$28:G52))</f>
        <v>130600</v>
      </c>
    </row>
    <row r="53" spans="1:10" s="52" customFormat="1">
      <c r="A53" s="50">
        <f t="shared" si="3"/>
        <v>25</v>
      </c>
      <c r="B53" s="50"/>
      <c r="C53" s="51">
        <f t="shared" ca="1" si="0"/>
        <v>6.1725912927599491E-2</v>
      </c>
      <c r="D53" s="48">
        <f t="shared" ca="1" si="2"/>
        <v>18519.312586704677</v>
      </c>
      <c r="E53" s="48"/>
      <c r="F53" s="48">
        <f t="shared" si="1"/>
        <v>5400</v>
      </c>
      <c r="G53" s="48"/>
      <c r="H53" s="48">
        <f t="shared" ca="1" si="4"/>
        <v>313103.08383740438</v>
      </c>
      <c r="I53" s="49"/>
      <c r="J53" s="48">
        <f>IF(ISERROR(A53),NA(),SUM(F$28:F53)+SUM(G$28:G53))</f>
        <v>136000</v>
      </c>
    </row>
    <row r="54" spans="1:10">
      <c r="A54" s="46" t="e">
        <f t="shared" si="3"/>
        <v>#N/A</v>
      </c>
      <c r="B54" s="46"/>
      <c r="C54" s="47" t="e">
        <f t="shared" ca="1" si="0"/>
        <v>#N/A</v>
      </c>
      <c r="D54" s="48" t="e">
        <f t="shared" si="2"/>
        <v>#N/A</v>
      </c>
      <c r="E54" s="48"/>
      <c r="F54" s="48" t="e">
        <f t="shared" si="1"/>
        <v>#N/A</v>
      </c>
      <c r="G54" s="48"/>
      <c r="H54" s="48" t="e">
        <f t="shared" si="4"/>
        <v>#N/A</v>
      </c>
      <c r="I54" s="49"/>
      <c r="J54" s="48" t="e">
        <f>IF(ISERROR(A54),NA(),SUM(F$28:F54)+SUM(G$28:G54))</f>
        <v>#N/A</v>
      </c>
    </row>
    <row r="55" spans="1:10">
      <c r="A55" s="46" t="e">
        <f t="shared" si="3"/>
        <v>#N/A</v>
      </c>
      <c r="B55" s="46"/>
      <c r="C55" s="47" t="e">
        <f t="shared" ca="1" si="0"/>
        <v>#N/A</v>
      </c>
      <c r="D55" s="48" t="e">
        <f t="shared" si="2"/>
        <v>#N/A</v>
      </c>
      <c r="E55" s="48"/>
      <c r="F55" s="48" t="e">
        <f t="shared" si="1"/>
        <v>#N/A</v>
      </c>
      <c r="G55" s="48"/>
      <c r="H55" s="48" t="e">
        <f t="shared" si="4"/>
        <v>#N/A</v>
      </c>
      <c r="I55" s="49"/>
      <c r="J55" s="48" t="e">
        <f>IF(ISERROR(A55),NA(),SUM(F$28:F55)+SUM(G$28:G55))</f>
        <v>#N/A</v>
      </c>
    </row>
    <row r="56" spans="1:10">
      <c r="A56" s="46" t="e">
        <f t="shared" si="3"/>
        <v>#N/A</v>
      </c>
      <c r="B56" s="46"/>
      <c r="C56" s="47" t="e">
        <f t="shared" ca="1" si="0"/>
        <v>#N/A</v>
      </c>
      <c r="D56" s="48" t="e">
        <f t="shared" si="2"/>
        <v>#N/A</v>
      </c>
      <c r="E56" s="48"/>
      <c r="F56" s="48" t="e">
        <f t="shared" si="1"/>
        <v>#N/A</v>
      </c>
      <c r="G56" s="48"/>
      <c r="H56" s="48" t="e">
        <f t="shared" si="4"/>
        <v>#N/A</v>
      </c>
      <c r="I56" s="49"/>
      <c r="J56" s="48" t="e">
        <f>IF(ISERROR(A56),NA(),SUM(F$28:F56)+SUM(G$28:G56))</f>
        <v>#N/A</v>
      </c>
    </row>
    <row r="57" spans="1:10">
      <c r="A57" s="46" t="e">
        <f t="shared" si="3"/>
        <v>#N/A</v>
      </c>
      <c r="B57" s="46"/>
      <c r="C57" s="47" t="e">
        <f t="shared" ca="1" si="0"/>
        <v>#N/A</v>
      </c>
      <c r="D57" s="48" t="e">
        <f t="shared" si="2"/>
        <v>#N/A</v>
      </c>
      <c r="E57" s="48"/>
      <c r="F57" s="48" t="e">
        <f t="shared" si="1"/>
        <v>#N/A</v>
      </c>
      <c r="G57" s="48"/>
      <c r="H57" s="48" t="e">
        <f t="shared" si="4"/>
        <v>#N/A</v>
      </c>
      <c r="I57" s="49"/>
      <c r="J57" s="48" t="e">
        <f>IF(ISERROR(A57),NA(),SUM(F$28:F57)+SUM(G$28:G57))</f>
        <v>#N/A</v>
      </c>
    </row>
    <row r="58" spans="1:10">
      <c r="A58" s="46" t="e">
        <f t="shared" si="3"/>
        <v>#N/A</v>
      </c>
      <c r="B58" s="46"/>
      <c r="C58" s="47" t="e">
        <f t="shared" ca="1" si="0"/>
        <v>#N/A</v>
      </c>
      <c r="D58" s="48" t="e">
        <f t="shared" si="2"/>
        <v>#N/A</v>
      </c>
      <c r="E58" s="48"/>
      <c r="F58" s="48" t="e">
        <f t="shared" si="1"/>
        <v>#N/A</v>
      </c>
      <c r="G58" s="48"/>
      <c r="H58" s="48" t="e">
        <f t="shared" si="4"/>
        <v>#N/A</v>
      </c>
      <c r="I58" s="49"/>
      <c r="J58" s="48" t="e">
        <f>IF(ISERROR(A58),NA(),SUM(F$28:F58)+SUM(G$28:G58))</f>
        <v>#N/A</v>
      </c>
    </row>
    <row r="59" spans="1:10">
      <c r="A59" s="46" t="e">
        <f t="shared" si="3"/>
        <v>#N/A</v>
      </c>
      <c r="B59" s="46"/>
      <c r="C59" s="47" t="e">
        <f t="shared" ca="1" si="0"/>
        <v>#N/A</v>
      </c>
      <c r="D59" s="48" t="e">
        <f t="shared" si="2"/>
        <v>#N/A</v>
      </c>
      <c r="E59" s="48"/>
      <c r="F59" s="48" t="e">
        <f t="shared" si="1"/>
        <v>#N/A</v>
      </c>
      <c r="G59" s="48"/>
      <c r="H59" s="48" t="e">
        <f t="shared" si="4"/>
        <v>#N/A</v>
      </c>
      <c r="I59" s="49"/>
      <c r="J59" s="48" t="e">
        <f>IF(ISERROR(A59),NA(),SUM(F$28:F59)+SUM(G$28:G59))</f>
        <v>#N/A</v>
      </c>
    </row>
    <row r="60" spans="1:10">
      <c r="A60" s="46" t="e">
        <f t="shared" si="3"/>
        <v>#N/A</v>
      </c>
      <c r="B60" s="46"/>
      <c r="C60" s="47" t="e">
        <f t="shared" ca="1" si="0"/>
        <v>#N/A</v>
      </c>
      <c r="D60" s="48" t="e">
        <f t="shared" si="2"/>
        <v>#N/A</v>
      </c>
      <c r="E60" s="48"/>
      <c r="F60" s="48" t="e">
        <f t="shared" si="1"/>
        <v>#N/A</v>
      </c>
      <c r="G60" s="48"/>
      <c r="H60" s="48" t="e">
        <f t="shared" si="4"/>
        <v>#N/A</v>
      </c>
      <c r="I60" s="49"/>
      <c r="J60" s="48" t="e">
        <f>IF(ISERROR(A60),NA(),SUM(F$28:F60)+SUM(G$28:G60))</f>
        <v>#N/A</v>
      </c>
    </row>
    <row r="61" spans="1:10">
      <c r="A61" s="46" t="e">
        <f t="shared" si="3"/>
        <v>#N/A</v>
      </c>
      <c r="B61" s="46"/>
      <c r="C61" s="47" t="e">
        <f t="shared" ref="C61:C88" ca="1" si="5">IF(ISERROR(A61),NA(),IF(randrate,$H$18+RAND()*($H$19-$H$18),$E$7))</f>
        <v>#N/A</v>
      </c>
      <c r="D61" s="48" t="e">
        <f t="shared" ref="D61:D88" si="6">IF(ISERROR(A61),NA(),FV(((1+C61/compound_period)^(compound_period/deposits_per_year))-1,deposits_per_year,-$E$10,-H60)-$E$10*deposits_per_year-H60)</f>
        <v>#N/A</v>
      </c>
      <c r="E61" s="48"/>
      <c r="F61" s="48" t="e">
        <f t="shared" ref="F61:F88" si="7">IF(ISERROR(A61),NA(),$E$12+$E$10*deposits_per_year)</f>
        <v>#N/A</v>
      </c>
      <c r="G61" s="48"/>
      <c r="H61" s="48" t="e">
        <f t="shared" si="4"/>
        <v>#N/A</v>
      </c>
      <c r="I61" s="49"/>
      <c r="J61" s="48" t="e">
        <f>IF(ISERROR(A61),NA(),SUM(F$28:F61)+SUM(G$28:G61))</f>
        <v>#N/A</v>
      </c>
    </row>
    <row r="62" spans="1:10">
      <c r="A62" s="46" t="e">
        <f t="shared" si="3"/>
        <v>#N/A</v>
      </c>
      <c r="B62" s="46"/>
      <c r="C62" s="47" t="e">
        <f t="shared" ca="1" si="5"/>
        <v>#N/A</v>
      </c>
      <c r="D62" s="48" t="e">
        <f t="shared" si="6"/>
        <v>#N/A</v>
      </c>
      <c r="E62" s="48"/>
      <c r="F62" s="48" t="e">
        <f t="shared" si="7"/>
        <v>#N/A</v>
      </c>
      <c r="G62" s="48"/>
      <c r="H62" s="48" t="e">
        <f t="shared" si="4"/>
        <v>#N/A</v>
      </c>
      <c r="I62" s="49"/>
      <c r="J62" s="48" t="e">
        <f>IF(ISERROR(A62),NA(),SUM(F$28:F62)+SUM(G$28:G62))</f>
        <v>#N/A</v>
      </c>
    </row>
    <row r="63" spans="1:10">
      <c r="A63" s="46" t="e">
        <f t="shared" si="3"/>
        <v>#N/A</v>
      </c>
      <c r="B63" s="46"/>
      <c r="C63" s="47" t="e">
        <f t="shared" ca="1" si="5"/>
        <v>#N/A</v>
      </c>
      <c r="D63" s="48" t="e">
        <f t="shared" si="6"/>
        <v>#N/A</v>
      </c>
      <c r="E63" s="48"/>
      <c r="F63" s="48" t="e">
        <f t="shared" si="7"/>
        <v>#N/A</v>
      </c>
      <c r="G63" s="48"/>
      <c r="H63" s="48" t="e">
        <f t="shared" si="4"/>
        <v>#N/A</v>
      </c>
      <c r="I63" s="49"/>
      <c r="J63" s="48" t="e">
        <f>IF(ISERROR(A63),NA(),SUM(F$28:F63)+SUM(G$28:G63))</f>
        <v>#N/A</v>
      </c>
    </row>
    <row r="64" spans="1:10">
      <c r="A64" s="46" t="e">
        <f t="shared" si="3"/>
        <v>#N/A</v>
      </c>
      <c r="B64" s="46"/>
      <c r="C64" s="47" t="e">
        <f t="shared" ca="1" si="5"/>
        <v>#N/A</v>
      </c>
      <c r="D64" s="48" t="e">
        <f t="shared" si="6"/>
        <v>#N/A</v>
      </c>
      <c r="E64" s="48"/>
      <c r="F64" s="48" t="e">
        <f t="shared" si="7"/>
        <v>#N/A</v>
      </c>
      <c r="G64" s="48"/>
      <c r="H64" s="48" t="e">
        <f t="shared" si="4"/>
        <v>#N/A</v>
      </c>
      <c r="I64" s="49"/>
      <c r="J64" s="48" t="e">
        <f>IF(ISERROR(A64),NA(),SUM(F$28:F64)+SUM(G$28:G64))</f>
        <v>#N/A</v>
      </c>
    </row>
    <row r="65" spans="1:10">
      <c r="A65" s="46" t="e">
        <f t="shared" si="3"/>
        <v>#N/A</v>
      </c>
      <c r="B65" s="46"/>
      <c r="C65" s="47" t="e">
        <f t="shared" ca="1" si="5"/>
        <v>#N/A</v>
      </c>
      <c r="D65" s="48" t="e">
        <f t="shared" si="6"/>
        <v>#N/A</v>
      </c>
      <c r="E65" s="48"/>
      <c r="F65" s="48" t="e">
        <f t="shared" si="7"/>
        <v>#N/A</v>
      </c>
      <c r="G65" s="48"/>
      <c r="H65" s="48" t="e">
        <f t="shared" si="4"/>
        <v>#N/A</v>
      </c>
      <c r="I65" s="49"/>
      <c r="J65" s="48" t="e">
        <f>IF(ISERROR(A65),NA(),SUM(F$28:F65)+SUM(G$28:G65))</f>
        <v>#N/A</v>
      </c>
    </row>
    <row r="66" spans="1:10">
      <c r="A66" s="46" t="e">
        <f t="shared" si="3"/>
        <v>#N/A</v>
      </c>
      <c r="B66" s="46"/>
      <c r="C66" s="47" t="e">
        <f t="shared" ca="1" si="5"/>
        <v>#N/A</v>
      </c>
      <c r="D66" s="48" t="e">
        <f t="shared" si="6"/>
        <v>#N/A</v>
      </c>
      <c r="E66" s="48"/>
      <c r="F66" s="48" t="e">
        <f t="shared" si="7"/>
        <v>#N/A</v>
      </c>
      <c r="G66" s="48"/>
      <c r="H66" s="48" t="e">
        <f t="shared" si="4"/>
        <v>#N/A</v>
      </c>
      <c r="I66" s="49"/>
      <c r="J66" s="48" t="e">
        <f>IF(ISERROR(A66),NA(),SUM(F$28:F66)+SUM(G$28:G66))</f>
        <v>#N/A</v>
      </c>
    </row>
    <row r="67" spans="1:10">
      <c r="A67" s="46" t="e">
        <f t="shared" si="3"/>
        <v>#N/A</v>
      </c>
      <c r="B67" s="46"/>
      <c r="C67" s="47" t="e">
        <f t="shared" ca="1" si="5"/>
        <v>#N/A</v>
      </c>
      <c r="D67" s="48" t="e">
        <f t="shared" si="6"/>
        <v>#N/A</v>
      </c>
      <c r="E67" s="48"/>
      <c r="F67" s="48" t="e">
        <f t="shared" si="7"/>
        <v>#N/A</v>
      </c>
      <c r="G67" s="48"/>
      <c r="H67" s="48" t="e">
        <f t="shared" si="4"/>
        <v>#N/A</v>
      </c>
      <c r="I67" s="49"/>
      <c r="J67" s="48" t="e">
        <f>IF(ISERROR(A67),NA(),SUM(F$28:F67)+SUM(G$28:G67))</f>
        <v>#N/A</v>
      </c>
    </row>
    <row r="68" spans="1:10">
      <c r="A68" s="46" t="e">
        <f t="shared" si="3"/>
        <v>#N/A</v>
      </c>
      <c r="B68" s="46"/>
      <c r="C68" s="47" t="e">
        <f t="shared" ca="1" si="5"/>
        <v>#N/A</v>
      </c>
      <c r="D68" s="48" t="e">
        <f t="shared" si="6"/>
        <v>#N/A</v>
      </c>
      <c r="E68" s="48"/>
      <c r="F68" s="48" t="e">
        <f t="shared" si="7"/>
        <v>#N/A</v>
      </c>
      <c r="G68" s="48"/>
      <c r="H68" s="48" t="e">
        <f t="shared" si="4"/>
        <v>#N/A</v>
      </c>
      <c r="I68" s="49"/>
      <c r="J68" s="48" t="e">
        <f>IF(ISERROR(A68),NA(),SUM(F$28:F68)+SUM(G$28:G68))</f>
        <v>#N/A</v>
      </c>
    </row>
    <row r="69" spans="1:10">
      <c r="A69" s="46" t="e">
        <f t="shared" si="3"/>
        <v>#N/A</v>
      </c>
      <c r="B69" s="46"/>
      <c r="C69" s="47" t="e">
        <f t="shared" ca="1" si="5"/>
        <v>#N/A</v>
      </c>
      <c r="D69" s="48" t="e">
        <f t="shared" si="6"/>
        <v>#N/A</v>
      </c>
      <c r="E69" s="48"/>
      <c r="F69" s="48" t="e">
        <f t="shared" si="7"/>
        <v>#N/A</v>
      </c>
      <c r="G69" s="48"/>
      <c r="H69" s="48" t="e">
        <f t="shared" si="4"/>
        <v>#N/A</v>
      </c>
      <c r="I69" s="49"/>
      <c r="J69" s="48" t="e">
        <f>IF(ISERROR(A69),NA(),SUM(F$28:F69)+SUM(G$28:G69))</f>
        <v>#N/A</v>
      </c>
    </row>
    <row r="70" spans="1:10">
      <c r="A70" s="46" t="e">
        <f t="shared" si="3"/>
        <v>#N/A</v>
      </c>
      <c r="B70" s="46"/>
      <c r="C70" s="47" t="e">
        <f t="shared" ca="1" si="5"/>
        <v>#N/A</v>
      </c>
      <c r="D70" s="48" t="e">
        <f t="shared" si="6"/>
        <v>#N/A</v>
      </c>
      <c r="E70" s="48"/>
      <c r="F70" s="48" t="e">
        <f t="shared" si="7"/>
        <v>#N/A</v>
      </c>
      <c r="G70" s="48"/>
      <c r="H70" s="48" t="e">
        <f t="shared" si="4"/>
        <v>#N/A</v>
      </c>
      <c r="I70" s="49"/>
      <c r="J70" s="48" t="e">
        <f>IF(ISERROR(A70),NA(),SUM(F$28:F70)+SUM(G$28:G70))</f>
        <v>#N/A</v>
      </c>
    </row>
    <row r="71" spans="1:10">
      <c r="A71" s="46" t="e">
        <f t="shared" si="3"/>
        <v>#N/A</v>
      </c>
      <c r="B71" s="46"/>
      <c r="C71" s="47" t="e">
        <f t="shared" ca="1" si="5"/>
        <v>#N/A</v>
      </c>
      <c r="D71" s="48" t="e">
        <f t="shared" si="6"/>
        <v>#N/A</v>
      </c>
      <c r="E71" s="48"/>
      <c r="F71" s="48" t="e">
        <f t="shared" si="7"/>
        <v>#N/A</v>
      </c>
      <c r="G71" s="48"/>
      <c r="H71" s="48" t="e">
        <f t="shared" si="4"/>
        <v>#N/A</v>
      </c>
      <c r="I71" s="49"/>
      <c r="J71" s="48" t="e">
        <f>IF(ISERROR(A71),NA(),SUM(F$28:F71)+SUM(G$28:G71))</f>
        <v>#N/A</v>
      </c>
    </row>
    <row r="72" spans="1:10">
      <c r="A72" s="46" t="e">
        <f t="shared" si="3"/>
        <v>#N/A</v>
      </c>
      <c r="B72" s="46"/>
      <c r="C72" s="47" t="e">
        <f t="shared" ca="1" si="5"/>
        <v>#N/A</v>
      </c>
      <c r="D72" s="48" t="e">
        <f t="shared" si="6"/>
        <v>#N/A</v>
      </c>
      <c r="E72" s="48"/>
      <c r="F72" s="48" t="e">
        <f t="shared" si="7"/>
        <v>#N/A</v>
      </c>
      <c r="G72" s="48"/>
      <c r="H72" s="48" t="e">
        <f t="shared" si="4"/>
        <v>#N/A</v>
      </c>
      <c r="I72" s="49"/>
      <c r="J72" s="48" t="e">
        <f>IF(ISERROR(A72),NA(),SUM(F$28:F72)+SUM(G$28:G72))</f>
        <v>#N/A</v>
      </c>
    </row>
    <row r="73" spans="1:10">
      <c r="A73" s="46" t="e">
        <f t="shared" si="3"/>
        <v>#N/A</v>
      </c>
      <c r="B73" s="46"/>
      <c r="C73" s="47" t="e">
        <f t="shared" ca="1" si="5"/>
        <v>#N/A</v>
      </c>
      <c r="D73" s="48" t="e">
        <f t="shared" si="6"/>
        <v>#N/A</v>
      </c>
      <c r="E73" s="48"/>
      <c r="F73" s="48" t="e">
        <f t="shared" si="7"/>
        <v>#N/A</v>
      </c>
      <c r="G73" s="48"/>
      <c r="H73" s="48" t="e">
        <f t="shared" si="4"/>
        <v>#N/A</v>
      </c>
      <c r="I73" s="49"/>
      <c r="J73" s="48" t="e">
        <f>IF(ISERROR(A73),NA(),SUM(F$28:F73)+SUM(G$28:G73))</f>
        <v>#N/A</v>
      </c>
    </row>
    <row r="74" spans="1:10">
      <c r="A74" s="46" t="e">
        <f t="shared" si="3"/>
        <v>#N/A</v>
      </c>
      <c r="B74" s="46"/>
      <c r="C74" s="47" t="e">
        <f t="shared" ca="1" si="5"/>
        <v>#N/A</v>
      </c>
      <c r="D74" s="48" t="e">
        <f t="shared" si="6"/>
        <v>#N/A</v>
      </c>
      <c r="E74" s="48"/>
      <c r="F74" s="48" t="e">
        <f t="shared" si="7"/>
        <v>#N/A</v>
      </c>
      <c r="G74" s="48"/>
      <c r="H74" s="48" t="e">
        <f t="shared" si="4"/>
        <v>#N/A</v>
      </c>
      <c r="I74" s="49"/>
      <c r="J74" s="48" t="e">
        <f>IF(ISERROR(A74),NA(),SUM(F$28:F74)+SUM(G$28:G74))</f>
        <v>#N/A</v>
      </c>
    </row>
    <row r="75" spans="1:10">
      <c r="A75" s="46" t="e">
        <f t="shared" si="3"/>
        <v>#N/A</v>
      </c>
      <c r="B75" s="46"/>
      <c r="C75" s="47" t="e">
        <f t="shared" ca="1" si="5"/>
        <v>#N/A</v>
      </c>
      <c r="D75" s="48" t="e">
        <f t="shared" si="6"/>
        <v>#N/A</v>
      </c>
      <c r="E75" s="48"/>
      <c r="F75" s="48" t="e">
        <f t="shared" si="7"/>
        <v>#N/A</v>
      </c>
      <c r="G75" s="48"/>
      <c r="H75" s="48" t="e">
        <f t="shared" si="4"/>
        <v>#N/A</v>
      </c>
      <c r="I75" s="49"/>
      <c r="J75" s="48" t="e">
        <f>IF(ISERROR(A75),NA(),SUM(F$28:F75)+SUM(G$28:G75))</f>
        <v>#N/A</v>
      </c>
    </row>
    <row r="76" spans="1:10">
      <c r="A76" s="46" t="e">
        <f t="shared" si="3"/>
        <v>#N/A</v>
      </c>
      <c r="B76" s="46"/>
      <c r="C76" s="47" t="e">
        <f t="shared" ca="1" si="5"/>
        <v>#N/A</v>
      </c>
      <c r="D76" s="48" t="e">
        <f t="shared" si="6"/>
        <v>#N/A</v>
      </c>
      <c r="E76" s="48"/>
      <c r="F76" s="48" t="e">
        <f t="shared" si="7"/>
        <v>#N/A</v>
      </c>
      <c r="G76" s="48"/>
      <c r="H76" s="48" t="e">
        <f t="shared" si="4"/>
        <v>#N/A</v>
      </c>
      <c r="I76" s="49"/>
      <c r="J76" s="48" t="e">
        <f>IF(ISERROR(A76),NA(),SUM(F$28:F76)+SUM(G$28:G76))</f>
        <v>#N/A</v>
      </c>
    </row>
    <row r="77" spans="1:10">
      <c r="A77" s="46" t="e">
        <f t="shared" si="3"/>
        <v>#N/A</v>
      </c>
      <c r="B77" s="46"/>
      <c r="C77" s="47" t="e">
        <f t="shared" ca="1" si="5"/>
        <v>#N/A</v>
      </c>
      <c r="D77" s="48" t="e">
        <f t="shared" si="6"/>
        <v>#N/A</v>
      </c>
      <c r="E77" s="48"/>
      <c r="F77" s="48" t="e">
        <f t="shared" si="7"/>
        <v>#N/A</v>
      </c>
      <c r="G77" s="48"/>
      <c r="H77" s="48" t="e">
        <f t="shared" si="4"/>
        <v>#N/A</v>
      </c>
      <c r="I77" s="49"/>
      <c r="J77" s="48" t="e">
        <f>IF(ISERROR(A77),NA(),SUM(F$28:F77)+SUM(G$28:G77))</f>
        <v>#N/A</v>
      </c>
    </row>
    <row r="78" spans="1:10">
      <c r="A78" s="46" t="e">
        <f t="shared" si="3"/>
        <v>#N/A</v>
      </c>
      <c r="B78" s="46"/>
      <c r="C78" s="47" t="e">
        <f t="shared" ca="1" si="5"/>
        <v>#N/A</v>
      </c>
      <c r="D78" s="48" t="e">
        <f t="shared" si="6"/>
        <v>#N/A</v>
      </c>
      <c r="E78" s="48"/>
      <c r="F78" s="48" t="e">
        <f t="shared" si="7"/>
        <v>#N/A</v>
      </c>
      <c r="G78" s="48"/>
      <c r="H78" s="48" t="e">
        <f t="shared" si="4"/>
        <v>#N/A</v>
      </c>
      <c r="I78" s="49"/>
      <c r="J78" s="48" t="e">
        <f>IF(ISERROR(A78),NA(),SUM(F$28:F78)+SUM(G$28:G78))</f>
        <v>#N/A</v>
      </c>
    </row>
    <row r="79" spans="1:10">
      <c r="A79" s="46" t="e">
        <f t="shared" si="3"/>
        <v>#N/A</v>
      </c>
      <c r="B79" s="46"/>
      <c r="C79" s="47" t="e">
        <f t="shared" ca="1" si="5"/>
        <v>#N/A</v>
      </c>
      <c r="D79" s="48" t="e">
        <f t="shared" si="6"/>
        <v>#N/A</v>
      </c>
      <c r="E79" s="48"/>
      <c r="F79" s="48" t="e">
        <f t="shared" si="7"/>
        <v>#N/A</v>
      </c>
      <c r="G79" s="48"/>
      <c r="H79" s="48" t="e">
        <f t="shared" si="4"/>
        <v>#N/A</v>
      </c>
      <c r="I79" s="49"/>
      <c r="J79" s="48" t="e">
        <f>IF(ISERROR(A79),NA(),SUM(F$28:F79)+SUM(G$28:G79))</f>
        <v>#N/A</v>
      </c>
    </row>
    <row r="80" spans="1:10">
      <c r="A80" s="46" t="e">
        <f t="shared" si="3"/>
        <v>#N/A</v>
      </c>
      <c r="B80" s="46"/>
      <c r="C80" s="47" t="e">
        <f t="shared" ca="1" si="5"/>
        <v>#N/A</v>
      </c>
      <c r="D80" s="48" t="e">
        <f t="shared" si="6"/>
        <v>#N/A</v>
      </c>
      <c r="E80" s="48"/>
      <c r="F80" s="48" t="e">
        <f t="shared" si="7"/>
        <v>#N/A</v>
      </c>
      <c r="G80" s="48"/>
      <c r="H80" s="48" t="e">
        <f t="shared" si="4"/>
        <v>#N/A</v>
      </c>
      <c r="I80" s="49"/>
      <c r="J80" s="48" t="e">
        <f>IF(ISERROR(A80),NA(),SUM(F$28:F80)+SUM(G$28:G80))</f>
        <v>#N/A</v>
      </c>
    </row>
    <row r="81" spans="1:10">
      <c r="A81" s="46" t="e">
        <f t="shared" si="3"/>
        <v>#N/A</v>
      </c>
      <c r="B81" s="46"/>
      <c r="C81" s="47" t="e">
        <f t="shared" ca="1" si="5"/>
        <v>#N/A</v>
      </c>
      <c r="D81" s="48" t="e">
        <f t="shared" si="6"/>
        <v>#N/A</v>
      </c>
      <c r="E81" s="48"/>
      <c r="F81" s="48" t="e">
        <f t="shared" si="7"/>
        <v>#N/A</v>
      </c>
      <c r="G81" s="48"/>
      <c r="H81" s="48" t="e">
        <f t="shared" si="4"/>
        <v>#N/A</v>
      </c>
      <c r="I81" s="49"/>
      <c r="J81" s="48" t="e">
        <f>IF(ISERROR(A81),NA(),SUM(F$28:F81)+SUM(G$28:G81))</f>
        <v>#N/A</v>
      </c>
    </row>
    <row r="82" spans="1:10">
      <c r="A82" s="46" t="e">
        <f t="shared" si="3"/>
        <v>#N/A</v>
      </c>
      <c r="B82" s="46"/>
      <c r="C82" s="47" t="e">
        <f t="shared" ca="1" si="5"/>
        <v>#N/A</v>
      </c>
      <c r="D82" s="48" t="e">
        <f t="shared" si="6"/>
        <v>#N/A</v>
      </c>
      <c r="E82" s="48"/>
      <c r="F82" s="48" t="e">
        <f t="shared" si="7"/>
        <v>#N/A</v>
      </c>
      <c r="G82" s="48"/>
      <c r="H82" s="48" t="e">
        <f t="shared" si="4"/>
        <v>#N/A</v>
      </c>
      <c r="I82" s="49"/>
      <c r="J82" s="48" t="e">
        <f>IF(ISERROR(A82),NA(),SUM(F$28:F82)+SUM(G$28:G82))</f>
        <v>#N/A</v>
      </c>
    </row>
    <row r="83" spans="1:10">
      <c r="A83" s="46" t="e">
        <f t="shared" si="3"/>
        <v>#N/A</v>
      </c>
      <c r="B83" s="46"/>
      <c r="C83" s="47" t="e">
        <f t="shared" ca="1" si="5"/>
        <v>#N/A</v>
      </c>
      <c r="D83" s="48" t="e">
        <f t="shared" si="6"/>
        <v>#N/A</v>
      </c>
      <c r="E83" s="48"/>
      <c r="F83" s="48" t="e">
        <f t="shared" si="7"/>
        <v>#N/A</v>
      </c>
      <c r="G83" s="48"/>
      <c r="H83" s="48" t="e">
        <f t="shared" si="4"/>
        <v>#N/A</v>
      </c>
      <c r="I83" s="49"/>
      <c r="J83" s="48" t="e">
        <f>IF(ISERROR(A83),NA(),SUM(F$28:F83)+SUM(G$28:G83))</f>
        <v>#N/A</v>
      </c>
    </row>
    <row r="84" spans="1:10">
      <c r="A84" s="46" t="e">
        <f t="shared" si="3"/>
        <v>#N/A</v>
      </c>
      <c r="B84" s="46"/>
      <c r="C84" s="47" t="e">
        <f t="shared" ca="1" si="5"/>
        <v>#N/A</v>
      </c>
      <c r="D84" s="48" t="e">
        <f t="shared" si="6"/>
        <v>#N/A</v>
      </c>
      <c r="E84" s="48"/>
      <c r="F84" s="48" t="e">
        <f t="shared" si="7"/>
        <v>#N/A</v>
      </c>
      <c r="G84" s="48"/>
      <c r="H84" s="48" t="e">
        <f t="shared" si="4"/>
        <v>#N/A</v>
      </c>
      <c r="I84" s="49"/>
      <c r="J84" s="48" t="e">
        <f>IF(ISERROR(A84),NA(),SUM(F$28:F84)+SUM(G$28:G84))</f>
        <v>#N/A</v>
      </c>
    </row>
    <row r="85" spans="1:10">
      <c r="A85" s="46" t="e">
        <f t="shared" si="3"/>
        <v>#N/A</v>
      </c>
      <c r="B85" s="46"/>
      <c r="C85" s="47" t="e">
        <f t="shared" ca="1" si="5"/>
        <v>#N/A</v>
      </c>
      <c r="D85" s="48" t="e">
        <f t="shared" si="6"/>
        <v>#N/A</v>
      </c>
      <c r="E85" s="48"/>
      <c r="F85" s="48" t="e">
        <f t="shared" si="7"/>
        <v>#N/A</v>
      </c>
      <c r="G85" s="48"/>
      <c r="H85" s="48" t="e">
        <f t="shared" si="4"/>
        <v>#N/A</v>
      </c>
      <c r="I85" s="49"/>
      <c r="J85" s="48" t="e">
        <f>IF(ISERROR(A85),NA(),SUM(F$28:F85)+SUM(G$28:G85))</f>
        <v>#N/A</v>
      </c>
    </row>
    <row r="86" spans="1:10">
      <c r="A86" s="46" t="e">
        <f t="shared" si="3"/>
        <v>#N/A</v>
      </c>
      <c r="B86" s="46"/>
      <c r="C86" s="47" t="e">
        <f t="shared" ca="1" si="5"/>
        <v>#N/A</v>
      </c>
      <c r="D86" s="48" t="e">
        <f t="shared" si="6"/>
        <v>#N/A</v>
      </c>
      <c r="E86" s="48"/>
      <c r="F86" s="48" t="e">
        <f t="shared" si="7"/>
        <v>#N/A</v>
      </c>
      <c r="G86" s="48"/>
      <c r="H86" s="48" t="e">
        <f t="shared" si="4"/>
        <v>#N/A</v>
      </c>
      <c r="I86" s="49"/>
      <c r="J86" s="48" t="e">
        <f>IF(ISERROR(A86),NA(),SUM(F$28:F86)+SUM(G$28:G86))</f>
        <v>#N/A</v>
      </c>
    </row>
    <row r="87" spans="1:10">
      <c r="A87" s="46" t="e">
        <f t="shared" si="3"/>
        <v>#N/A</v>
      </c>
      <c r="B87" s="46"/>
      <c r="C87" s="47" t="e">
        <f t="shared" ca="1" si="5"/>
        <v>#N/A</v>
      </c>
      <c r="D87" s="48" t="e">
        <f t="shared" si="6"/>
        <v>#N/A</v>
      </c>
      <c r="E87" s="48"/>
      <c r="F87" s="48" t="e">
        <f t="shared" si="7"/>
        <v>#N/A</v>
      </c>
      <c r="G87" s="48"/>
      <c r="H87" s="48" t="e">
        <f t="shared" si="4"/>
        <v>#N/A</v>
      </c>
      <c r="I87" s="49"/>
      <c r="J87" s="48" t="e">
        <f>IF(ISERROR(A87),NA(),SUM(F$28:F87)+SUM(G$28:G87))</f>
        <v>#N/A</v>
      </c>
    </row>
    <row r="88" spans="1:10">
      <c r="A88" s="46" t="e">
        <f t="shared" si="3"/>
        <v>#N/A</v>
      </c>
      <c r="B88" s="46"/>
      <c r="C88" s="47" t="e">
        <f t="shared" ca="1" si="5"/>
        <v>#N/A</v>
      </c>
      <c r="D88" s="48" t="e">
        <f t="shared" si="6"/>
        <v>#N/A</v>
      </c>
      <c r="E88" s="48"/>
      <c r="F88" s="48" t="e">
        <f t="shared" si="7"/>
        <v>#N/A</v>
      </c>
      <c r="G88" s="48"/>
      <c r="H88" s="48" t="e">
        <f t="shared" si="4"/>
        <v>#N/A</v>
      </c>
      <c r="I88" s="49"/>
      <c r="J88" s="48" t="e">
        <f>IF(ISERROR(A88),NA(),SUM(F$28:F88)+SUM(G$28:G88))</f>
        <v>#N/A</v>
      </c>
    </row>
  </sheetData>
  <conditionalFormatting sqref="E7">
    <cfRule type="expression" dxfId="21" priority="18" stopIfTrue="1">
      <formula>randrate</formula>
    </cfRule>
  </conditionalFormatting>
  <conditionalFormatting sqref="G29:G48">
    <cfRule type="expression" dxfId="20" priority="19" stopIfTrue="1">
      <formula>MOD(ROW(),2)=1</formula>
    </cfRule>
  </conditionalFormatting>
  <conditionalFormatting sqref="H18:H19">
    <cfRule type="expression" dxfId="19" priority="20" stopIfTrue="1">
      <formula>NOT(randrate)</formula>
    </cfRule>
  </conditionalFormatting>
  <conditionalFormatting sqref="H29:H48 A29:A88 C49:C88 C29:D48 J28:J48 F29:F48">
    <cfRule type="expression" dxfId="18" priority="21" stopIfTrue="1">
      <formula>ISERROR(A28)</formula>
    </cfRule>
    <cfRule type="expression" dxfId="17" priority="22" stopIfTrue="1">
      <formula>MOD(ROW(),2)=1</formula>
    </cfRule>
  </conditionalFormatting>
  <conditionalFormatting sqref="B29:B88">
    <cfRule type="expression" dxfId="16" priority="23" stopIfTrue="1">
      <formula>ISERROR(A29)</formula>
    </cfRule>
    <cfRule type="expression" dxfId="15" priority="24" stopIfTrue="1">
      <formula>MOD(ROW(),2)=1</formula>
    </cfRule>
  </conditionalFormatting>
  <conditionalFormatting sqref="E29:E48">
    <cfRule type="expression" dxfId="14" priority="25" stopIfTrue="1">
      <formula>ISERROR(A29)</formula>
    </cfRule>
    <cfRule type="expression" dxfId="13" priority="26" stopIfTrue="1">
      <formula>MOD(ROW(),2)=1</formula>
    </cfRule>
  </conditionalFormatting>
  <conditionalFormatting sqref="G28">
    <cfRule type="expression" dxfId="12" priority="11" stopIfTrue="1">
      <formula>MOD(ROW(),2)=1</formula>
    </cfRule>
  </conditionalFormatting>
  <conditionalFormatting sqref="C28:D28 F28 H28 A28">
    <cfRule type="expression" dxfId="11" priority="12" stopIfTrue="1">
      <formula>ISERROR(A28)</formula>
    </cfRule>
    <cfRule type="expression" dxfId="10" priority="13" stopIfTrue="1">
      <formula>MOD(ROW(),2)=1</formula>
    </cfRule>
  </conditionalFormatting>
  <conditionalFormatting sqref="B28">
    <cfRule type="expression" dxfId="9" priority="14" stopIfTrue="1">
      <formula>ISERROR(A28)</formula>
    </cfRule>
    <cfRule type="expression" dxfId="8" priority="15" stopIfTrue="1">
      <formula>MOD(ROW(),2)=1</formula>
    </cfRule>
  </conditionalFormatting>
  <conditionalFormatting sqref="E28">
    <cfRule type="expression" dxfId="7" priority="16" stopIfTrue="1">
      <formula>ISERROR(A28)</formula>
    </cfRule>
    <cfRule type="expression" dxfId="6" priority="17" stopIfTrue="1">
      <formula>MOD(ROW(),2)=1</formula>
    </cfRule>
  </conditionalFormatting>
  <conditionalFormatting sqref="G49:G88">
    <cfRule type="expression" dxfId="5" priority="1" stopIfTrue="1">
      <formula>MOD(ROW(),2)=1</formula>
    </cfRule>
  </conditionalFormatting>
  <conditionalFormatting sqref="H49:H88 D49:D88 J49:J88 F49:F88">
    <cfRule type="expression" dxfId="4" priority="2" stopIfTrue="1">
      <formula>ISERROR(D49)</formula>
    </cfRule>
    <cfRule type="expression" dxfId="3" priority="3" stopIfTrue="1">
      <formula>MOD(ROW(),2)=1</formula>
    </cfRule>
  </conditionalFormatting>
  <conditionalFormatting sqref="E49:E88">
    <cfRule type="expression" dxfId="2" priority="4" stopIfTrue="1">
      <formula>ISERROR(A49)</formula>
    </cfRule>
    <cfRule type="expression" dxfId="1" priority="5" stopIfTrue="1">
      <formula>MOD(ROW(),2)=1</formula>
    </cfRule>
  </conditionalFormatting>
  <dataValidations count="2">
    <dataValidation type="list" allowBlank="1" showInputMessage="1" showErrorMessage="1" sqref="E11">
      <formula1>"Annually,Semi-Annually,Quarterly,Bi-Monthly,Monthly,Semi-Monthly,Bi-Weekly,Weekly,Daily"</formula1>
    </dataValidation>
    <dataValidation type="list" allowBlank="1" showInputMessage="1" showErrorMessage="1" sqref="H17">
      <formula1>"Yes,No"</formula1>
    </dataValidation>
  </dataValidations>
  <printOptions horizontalCentered="1"/>
  <pageMargins left="0.5" right="0.5" top="0.5" bottom="0.5" header="0.5" footer="0.25"/>
  <pageSetup fitToHeight="0" orientation="portrait" r:id="rId1"/>
  <headerFooter differentFirst="1" scaleWithDoc="0">
    <firstFooter>&amp;R&amp;"Arial,Regular"&amp;8Page &amp;P of &amp;N</first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V400"/>
  <sheetViews>
    <sheetView showGridLines="0" showRowColHeaders="0" zoomScale="75" zoomScaleNormal="100" workbookViewId="0">
      <pane ySplit="1" topLeftCell="A2" activePane="bottomLeft" state="frozen"/>
      <selection activeCell="C12" sqref="C12"/>
      <selection pane="bottomLeft" activeCell="J5" sqref="J5"/>
    </sheetView>
  </sheetViews>
  <sheetFormatPr defaultColWidth="10.88671875" defaultRowHeight="14.1" customHeight="1"/>
  <cols>
    <col min="1" max="2" width="2.33203125" style="75" customWidth="1"/>
    <col min="3" max="3" width="10.88671875" style="75"/>
    <col min="4" max="4" width="20.6640625" style="75" customWidth="1"/>
    <col min="5" max="6" width="2.33203125" style="75" customWidth="1"/>
    <col min="7" max="7" width="5.88671875" style="95" bestFit="1" customWidth="1"/>
    <col min="8" max="8" width="20.6640625" style="96" customWidth="1"/>
    <col min="9" max="9" width="20.6640625" style="75" customWidth="1"/>
    <col min="10" max="11" width="20.6640625" style="97" customWidth="1"/>
    <col min="12" max="13" width="20.6640625" style="75" customWidth="1"/>
    <col min="14" max="14" width="10.88671875" style="75"/>
    <col min="15" max="15" width="20.6640625" style="75" customWidth="1"/>
    <col min="16" max="16" width="4.6640625" style="75" hidden="1" customWidth="1"/>
    <col min="17" max="18" width="20.6640625" style="75" customWidth="1"/>
    <col min="19" max="19" width="17.44140625" style="96" hidden="1" customWidth="1"/>
    <col min="20" max="20" width="5.6640625" style="98" hidden="1" customWidth="1"/>
    <col min="21" max="21" width="9" style="99" hidden="1" customWidth="1"/>
    <col min="22" max="22" width="15.6640625" style="75" bestFit="1" customWidth="1"/>
    <col min="23" max="16384" width="10.88671875" style="75"/>
  </cols>
  <sheetData>
    <row r="1" spans="2:22" s="54" customFormat="1" ht="14.1" customHeight="1">
      <c r="G1" s="55" t="s">
        <v>29</v>
      </c>
      <c r="H1" s="56" t="s">
        <v>30</v>
      </c>
      <c r="I1" s="54" t="s">
        <v>31</v>
      </c>
      <c r="J1" s="57" t="s">
        <v>32</v>
      </c>
      <c r="K1" s="57" t="s">
        <v>33</v>
      </c>
      <c r="L1" s="57" t="s">
        <v>34</v>
      </c>
      <c r="M1" s="57" t="s">
        <v>24</v>
      </c>
      <c r="N1" s="58" t="s">
        <v>35</v>
      </c>
      <c r="O1" s="59" t="s">
        <v>27</v>
      </c>
      <c r="Q1" s="57" t="s">
        <v>36</v>
      </c>
      <c r="R1" s="57" t="s">
        <v>37</v>
      </c>
      <c r="S1" s="56" t="s">
        <v>30</v>
      </c>
      <c r="T1" s="60" t="s">
        <v>38</v>
      </c>
      <c r="U1" s="61" t="s">
        <v>39</v>
      </c>
    </row>
    <row r="2" spans="2:22" s="62" customFormat="1" ht="14.1" customHeight="1">
      <c r="G2" s="63">
        <f t="shared" ref="G2:G65" si="0">(ROW(G2)-1)</f>
        <v>1</v>
      </c>
      <c r="H2" s="64">
        <f t="shared" ref="H2:H65" si="1">DATE(YEAR(D$15),MONTH(D$15)+(ROW(H2)-2),DAY(D$15))</f>
        <v>45658</v>
      </c>
      <c r="I2" s="65">
        <f>D$5/U2</f>
        <v>2406.4396736584918</v>
      </c>
      <c r="J2" s="66">
        <v>0</v>
      </c>
      <c r="K2" s="66"/>
      <c r="L2" s="65">
        <f>MIN(I2+J2+K2, D$5+M2)</f>
        <v>2406.4396736584918</v>
      </c>
      <c r="M2" s="65">
        <f>D$5 * (N2/12)</f>
        <v>1763.3333333333335</v>
      </c>
      <c r="N2" s="67">
        <f>D$8</f>
        <v>5.2900000000000003E-2</v>
      </c>
      <c r="O2" s="68">
        <f>MAX(0, (D$5-L2)+M2)</f>
        <v>399356.8936596748</v>
      </c>
      <c r="P2" s="65"/>
      <c r="Q2" s="65">
        <f t="shared" ref="Q2:Q65" si="2">D$5-O2</f>
        <v>643.10634032520466</v>
      </c>
      <c r="R2" s="69">
        <f>(J2+K2)</f>
        <v>0</v>
      </c>
      <c r="S2" s="64">
        <f t="shared" ref="S2:S65" si="3">H2</f>
        <v>45658</v>
      </c>
      <c r="T2" s="70">
        <f>D$13</f>
        <v>300</v>
      </c>
      <c r="U2" s="71">
        <f t="shared" ref="U2:U65" si="4">(1 - POWER(1 + N2 / 12, -1 * T2)) / (N2 / 12)</f>
        <v>166.22066382070699</v>
      </c>
    </row>
    <row r="3" spans="2:22" ht="14.1" customHeight="1">
      <c r="B3" s="72"/>
      <c r="C3" s="73"/>
      <c r="D3" s="73"/>
      <c r="E3" s="74"/>
      <c r="G3" s="63">
        <f t="shared" si="0"/>
        <v>2</v>
      </c>
      <c r="H3" s="64">
        <f t="shared" si="1"/>
        <v>45689</v>
      </c>
      <c r="I3" s="65">
        <f t="shared" ref="I3:I66" si="5">IF((J2+K2)&gt;D$18,O2/U3,I2)</f>
        <v>2406.4396736584918</v>
      </c>
      <c r="J3" s="66">
        <f t="shared" ref="J3:J66" si="6">J2</f>
        <v>0</v>
      </c>
      <c r="K3" s="66"/>
      <c r="L3" s="65">
        <f t="shared" ref="L3:L66" si="7">MIN(I3+J3+K3, O2+M3)</f>
        <v>2406.4396736584918</v>
      </c>
      <c r="M3" s="65">
        <f t="shared" ref="M3:M66" si="8">O2 * (N3/12)</f>
        <v>1760.4983062163999</v>
      </c>
      <c r="N3" s="67">
        <f t="shared" ref="N3:N66" si="9">N2</f>
        <v>5.2900000000000003E-2</v>
      </c>
      <c r="O3" s="68">
        <f t="shared" ref="O3:O66" si="10">IF((O2-L3)+M3 &lt; 0.005, 0, (O2-L3)+M3)</f>
        <v>398710.95229223266</v>
      </c>
      <c r="P3" s="65"/>
      <c r="Q3" s="65">
        <f t="shared" si="2"/>
        <v>1289.0477077673422</v>
      </c>
      <c r="R3" s="69">
        <f t="shared" ref="R3:R66" si="11">R2+(J3+K3)</f>
        <v>0</v>
      </c>
      <c r="S3" s="64">
        <f t="shared" si="3"/>
        <v>45689</v>
      </c>
      <c r="T3" s="70">
        <f t="shared" ref="T3:T66" si="12">T2-1</f>
        <v>299</v>
      </c>
      <c r="U3" s="71">
        <f t="shared" si="4"/>
        <v>165.95341991371657</v>
      </c>
    </row>
    <row r="4" spans="2:22" ht="14.1" customHeight="1">
      <c r="B4" s="76"/>
      <c r="C4" s="77" t="s">
        <v>40</v>
      </c>
      <c r="D4" s="62"/>
      <c r="E4" s="78"/>
      <c r="G4" s="63">
        <f t="shared" si="0"/>
        <v>3</v>
      </c>
      <c r="H4" s="64">
        <f t="shared" si="1"/>
        <v>45717</v>
      </c>
      <c r="I4" s="65">
        <f t="shared" si="5"/>
        <v>2406.4396736584918</v>
      </c>
      <c r="J4" s="66">
        <f t="shared" si="6"/>
        <v>0</v>
      </c>
      <c r="K4" s="66"/>
      <c r="L4" s="65">
        <f t="shared" si="7"/>
        <v>2406.4396736584918</v>
      </c>
      <c r="M4" s="65">
        <f t="shared" si="8"/>
        <v>1757.6507813549258</v>
      </c>
      <c r="N4" s="67">
        <f t="shared" si="9"/>
        <v>5.2900000000000003E-2</v>
      </c>
      <c r="O4" s="68">
        <f t="shared" si="10"/>
        <v>398062.16339992906</v>
      </c>
      <c r="P4" s="65"/>
      <c r="Q4" s="65">
        <f t="shared" si="2"/>
        <v>1937.8366000709357</v>
      </c>
      <c r="R4" s="69">
        <f t="shared" si="11"/>
        <v>0</v>
      </c>
      <c r="S4" s="64">
        <f t="shared" si="3"/>
        <v>45717</v>
      </c>
      <c r="T4" s="70">
        <f t="shared" si="12"/>
        <v>298</v>
      </c>
      <c r="U4" s="71">
        <f t="shared" si="4"/>
        <v>165.6849979065029</v>
      </c>
    </row>
    <row r="5" spans="2:22" ht="14.1" customHeight="1">
      <c r="B5" s="76"/>
      <c r="C5" s="62"/>
      <c r="D5" s="79">
        <v>400000</v>
      </c>
      <c r="E5" s="78"/>
      <c r="G5" s="63">
        <f t="shared" si="0"/>
        <v>4</v>
      </c>
      <c r="H5" s="64">
        <f t="shared" si="1"/>
        <v>45748</v>
      </c>
      <c r="I5" s="65">
        <f t="shared" si="5"/>
        <v>2406.4396736584918</v>
      </c>
      <c r="J5" s="66">
        <f t="shared" si="6"/>
        <v>0</v>
      </c>
      <c r="K5" s="66"/>
      <c r="L5" s="65">
        <f t="shared" si="7"/>
        <v>2406.4396736584918</v>
      </c>
      <c r="M5" s="65">
        <f t="shared" si="8"/>
        <v>1754.7907036546874</v>
      </c>
      <c r="N5" s="67">
        <f t="shared" si="9"/>
        <v>5.2900000000000003E-2</v>
      </c>
      <c r="O5" s="68">
        <f t="shared" si="10"/>
        <v>397410.51442992524</v>
      </c>
      <c r="P5" s="65"/>
      <c r="Q5" s="65">
        <f t="shared" si="2"/>
        <v>2589.4855700747576</v>
      </c>
      <c r="R5" s="69">
        <f t="shared" si="11"/>
        <v>0</v>
      </c>
      <c r="S5" s="64">
        <f t="shared" si="3"/>
        <v>45748</v>
      </c>
      <c r="T5" s="70">
        <f t="shared" si="12"/>
        <v>297</v>
      </c>
      <c r="U5" s="71">
        <f t="shared" si="4"/>
        <v>165.41539260560737</v>
      </c>
    </row>
    <row r="6" spans="2:22" ht="14.1" customHeight="1">
      <c r="B6" s="76"/>
      <c r="C6" s="62"/>
      <c r="D6" s="62"/>
      <c r="E6" s="78"/>
      <c r="G6" s="63">
        <f t="shared" si="0"/>
        <v>5</v>
      </c>
      <c r="H6" s="64">
        <f t="shared" si="1"/>
        <v>45778</v>
      </c>
      <c r="I6" s="65">
        <f t="shared" si="5"/>
        <v>2406.4396736584918</v>
      </c>
      <c r="J6" s="66">
        <f t="shared" si="6"/>
        <v>0</v>
      </c>
      <c r="K6" s="66"/>
      <c r="L6" s="65">
        <f t="shared" si="7"/>
        <v>2406.4396736584918</v>
      </c>
      <c r="M6" s="65">
        <f t="shared" si="8"/>
        <v>1751.9180177785872</v>
      </c>
      <c r="N6" s="67">
        <f t="shared" si="9"/>
        <v>5.2900000000000003E-2</v>
      </c>
      <c r="O6" s="68">
        <f t="shared" si="10"/>
        <v>396755.99277404533</v>
      </c>
      <c r="P6" s="65"/>
      <c r="Q6" s="65">
        <f t="shared" si="2"/>
        <v>3244.0072259546723</v>
      </c>
      <c r="R6" s="69">
        <f t="shared" si="11"/>
        <v>0</v>
      </c>
      <c r="S6" s="64">
        <f t="shared" si="3"/>
        <v>45778</v>
      </c>
      <c r="T6" s="70">
        <f t="shared" si="12"/>
        <v>296</v>
      </c>
      <c r="U6" s="71">
        <f t="shared" si="4"/>
        <v>165.14459879467708</v>
      </c>
    </row>
    <row r="7" spans="2:22" ht="14.1" customHeight="1">
      <c r="B7" s="76"/>
      <c r="C7" s="77" t="s">
        <v>41</v>
      </c>
      <c r="D7" s="62"/>
      <c r="E7" s="78"/>
      <c r="G7" s="63">
        <f t="shared" si="0"/>
        <v>6</v>
      </c>
      <c r="H7" s="64">
        <f t="shared" si="1"/>
        <v>45809</v>
      </c>
      <c r="I7" s="65">
        <f t="shared" si="5"/>
        <v>2406.4396736584918</v>
      </c>
      <c r="J7" s="66">
        <f t="shared" si="6"/>
        <v>0</v>
      </c>
      <c r="K7" s="66"/>
      <c r="L7" s="65">
        <f t="shared" si="7"/>
        <v>2406.4396736584918</v>
      </c>
      <c r="M7" s="65">
        <f t="shared" si="8"/>
        <v>1749.0326681455833</v>
      </c>
      <c r="N7" s="67">
        <f t="shared" si="9"/>
        <v>5.2900000000000003E-2</v>
      </c>
      <c r="O7" s="68">
        <f t="shared" si="10"/>
        <v>396098.58576853242</v>
      </c>
      <c r="P7" s="65"/>
      <c r="Q7" s="65">
        <f t="shared" si="2"/>
        <v>3901.4142314675846</v>
      </c>
      <c r="R7" s="69">
        <f t="shared" si="11"/>
        <v>0</v>
      </c>
      <c r="S7" s="64">
        <f t="shared" si="3"/>
        <v>45809</v>
      </c>
      <c r="T7" s="70">
        <f t="shared" si="12"/>
        <v>295</v>
      </c>
      <c r="U7" s="71">
        <f t="shared" si="4"/>
        <v>164.8726112343636</v>
      </c>
    </row>
    <row r="8" spans="2:22" ht="14.1" customHeight="1">
      <c r="B8" s="76"/>
      <c r="C8" s="62"/>
      <c r="D8" s="80">
        <v>5.2900000000000003E-2</v>
      </c>
      <c r="E8" s="78"/>
      <c r="G8" s="63">
        <f t="shared" si="0"/>
        <v>7</v>
      </c>
      <c r="H8" s="64">
        <f t="shared" si="1"/>
        <v>45839</v>
      </c>
      <c r="I8" s="65">
        <f t="shared" si="5"/>
        <v>2406.4396736584918</v>
      </c>
      <c r="J8" s="66">
        <f t="shared" si="6"/>
        <v>0</v>
      </c>
      <c r="K8" s="66"/>
      <c r="L8" s="65">
        <f t="shared" si="7"/>
        <v>2406.4396736584918</v>
      </c>
      <c r="M8" s="65">
        <f t="shared" si="8"/>
        <v>1746.1345989296137</v>
      </c>
      <c r="N8" s="67">
        <f t="shared" si="9"/>
        <v>5.2900000000000003E-2</v>
      </c>
      <c r="O8" s="68">
        <f t="shared" si="10"/>
        <v>395438.28069380351</v>
      </c>
      <c r="P8" s="65"/>
      <c r="Q8" s="65">
        <f t="shared" si="2"/>
        <v>4561.7193061964936</v>
      </c>
      <c r="R8" s="69">
        <f t="shared" si="11"/>
        <v>0</v>
      </c>
      <c r="S8" s="64">
        <f t="shared" si="3"/>
        <v>45839</v>
      </c>
      <c r="T8" s="70">
        <f t="shared" si="12"/>
        <v>294</v>
      </c>
      <c r="U8" s="71">
        <f t="shared" si="4"/>
        <v>164.59942466222179</v>
      </c>
    </row>
    <row r="9" spans="2:22" ht="14.1" customHeight="1">
      <c r="B9" s="76"/>
      <c r="C9" s="62"/>
      <c r="D9" s="62"/>
      <c r="E9" s="78"/>
      <c r="G9" s="63">
        <f t="shared" si="0"/>
        <v>8</v>
      </c>
      <c r="H9" s="64">
        <f t="shared" si="1"/>
        <v>45870</v>
      </c>
      <c r="I9" s="65">
        <f t="shared" si="5"/>
        <v>2406.4396736584918</v>
      </c>
      <c r="J9" s="66">
        <f t="shared" si="6"/>
        <v>0</v>
      </c>
      <c r="K9" s="66"/>
      <c r="L9" s="65">
        <f t="shared" si="7"/>
        <v>2406.4396736584918</v>
      </c>
      <c r="M9" s="65">
        <f t="shared" si="8"/>
        <v>1743.2237540585172</v>
      </c>
      <c r="N9" s="67">
        <f t="shared" si="9"/>
        <v>5.2900000000000003E-2</v>
      </c>
      <c r="O9" s="68">
        <f t="shared" si="10"/>
        <v>394775.06477420352</v>
      </c>
      <c r="P9" s="65"/>
      <c r="Q9" s="65">
        <f t="shared" si="2"/>
        <v>5224.9352257964783</v>
      </c>
      <c r="R9" s="69">
        <f t="shared" si="11"/>
        <v>0</v>
      </c>
      <c r="S9" s="64">
        <f t="shared" si="3"/>
        <v>45870</v>
      </c>
      <c r="T9" s="70">
        <f t="shared" si="12"/>
        <v>293</v>
      </c>
      <c r="U9" s="71">
        <f t="shared" si="4"/>
        <v>164.32503379260771</v>
      </c>
      <c r="V9" s="81"/>
    </row>
    <row r="10" spans="2:22" ht="14.1" customHeight="1">
      <c r="B10" s="76"/>
      <c r="C10" s="77" t="s">
        <v>42</v>
      </c>
      <c r="D10" s="62"/>
      <c r="E10" s="78"/>
      <c r="G10" s="63">
        <f t="shared" si="0"/>
        <v>9</v>
      </c>
      <c r="H10" s="64">
        <f t="shared" si="1"/>
        <v>45901</v>
      </c>
      <c r="I10" s="65">
        <f t="shared" si="5"/>
        <v>2406.4396736584918</v>
      </c>
      <c r="J10" s="66">
        <f t="shared" si="6"/>
        <v>0</v>
      </c>
      <c r="K10" s="66"/>
      <c r="L10" s="65">
        <f t="shared" si="7"/>
        <v>2406.4396736584918</v>
      </c>
      <c r="M10" s="65">
        <f t="shared" si="8"/>
        <v>1740.3000772129474</v>
      </c>
      <c r="N10" s="67">
        <f t="shared" si="9"/>
        <v>5.2900000000000003E-2</v>
      </c>
      <c r="O10" s="68">
        <f t="shared" si="10"/>
        <v>394108.92517775798</v>
      </c>
      <c r="P10" s="65"/>
      <c r="Q10" s="65">
        <f t="shared" si="2"/>
        <v>5891.0748222420225</v>
      </c>
      <c r="R10" s="69">
        <f t="shared" si="11"/>
        <v>0</v>
      </c>
      <c r="S10" s="64">
        <f t="shared" si="3"/>
        <v>45901</v>
      </c>
      <c r="T10" s="70">
        <f t="shared" si="12"/>
        <v>292</v>
      </c>
      <c r="U10" s="71">
        <f t="shared" si="4"/>
        <v>164.0494333165768</v>
      </c>
    </row>
    <row r="11" spans="2:22" ht="14.1" customHeight="1">
      <c r="B11" s="76"/>
      <c r="C11" s="82" t="s">
        <v>43</v>
      </c>
      <c r="D11" s="83">
        <v>25</v>
      </c>
      <c r="E11" s="78"/>
      <c r="G11" s="63">
        <f t="shared" si="0"/>
        <v>10</v>
      </c>
      <c r="H11" s="64">
        <f t="shared" si="1"/>
        <v>45931</v>
      </c>
      <c r="I11" s="65">
        <f t="shared" si="5"/>
        <v>2406.4396736584918</v>
      </c>
      <c r="J11" s="66">
        <f t="shared" si="6"/>
        <v>0</v>
      </c>
      <c r="K11" s="66"/>
      <c r="L11" s="65">
        <f t="shared" si="7"/>
        <v>2406.4396736584918</v>
      </c>
      <c r="M11" s="65">
        <f t="shared" si="8"/>
        <v>1737.3635118252832</v>
      </c>
      <c r="N11" s="67">
        <f t="shared" si="9"/>
        <v>5.2900000000000003E-2</v>
      </c>
      <c r="O11" s="68">
        <f t="shared" si="10"/>
        <v>393439.84901592473</v>
      </c>
      <c r="P11" s="65"/>
      <c r="Q11" s="65">
        <f t="shared" si="2"/>
        <v>6560.1509840752697</v>
      </c>
      <c r="R11" s="69">
        <f t="shared" si="11"/>
        <v>0</v>
      </c>
      <c r="S11" s="64">
        <f t="shared" si="3"/>
        <v>45931</v>
      </c>
      <c r="T11" s="70">
        <f t="shared" si="12"/>
        <v>291</v>
      </c>
      <c r="U11" s="71">
        <f t="shared" si="4"/>
        <v>163.77261790178071</v>
      </c>
      <c r="V11" s="84"/>
    </row>
    <row r="12" spans="2:22" ht="14.1" customHeight="1">
      <c r="B12" s="76"/>
      <c r="C12" s="82" t="s">
        <v>44</v>
      </c>
      <c r="D12" s="83">
        <v>0</v>
      </c>
      <c r="E12" s="78"/>
      <c r="G12" s="63">
        <f t="shared" si="0"/>
        <v>11</v>
      </c>
      <c r="H12" s="64">
        <f t="shared" si="1"/>
        <v>45962</v>
      </c>
      <c r="I12" s="65">
        <f t="shared" si="5"/>
        <v>2406.4396736584918</v>
      </c>
      <c r="J12" s="66">
        <f t="shared" si="6"/>
        <v>0</v>
      </c>
      <c r="K12" s="66"/>
      <c r="L12" s="65">
        <f t="shared" si="7"/>
        <v>2406.4396736584918</v>
      </c>
      <c r="M12" s="65">
        <f t="shared" si="8"/>
        <v>1734.414001078535</v>
      </c>
      <c r="N12" s="67">
        <f t="shared" si="9"/>
        <v>5.2900000000000003E-2</v>
      </c>
      <c r="O12" s="68">
        <f t="shared" si="10"/>
        <v>392767.82334334473</v>
      </c>
      <c r="P12" s="65"/>
      <c r="Q12" s="65">
        <f t="shared" si="2"/>
        <v>7232.1766566552687</v>
      </c>
      <c r="R12" s="69">
        <f t="shared" si="11"/>
        <v>0</v>
      </c>
      <c r="S12" s="64">
        <f t="shared" si="3"/>
        <v>45962</v>
      </c>
      <c r="T12" s="70">
        <f t="shared" si="12"/>
        <v>290</v>
      </c>
      <c r="U12" s="71">
        <f t="shared" si="4"/>
        <v>163.49458219236436</v>
      </c>
    </row>
    <row r="13" spans="2:22" ht="14.1" customHeight="1">
      <c r="B13" s="76"/>
      <c r="C13" s="82"/>
      <c r="D13" s="85">
        <f>(D11*12)+D12</f>
        <v>300</v>
      </c>
      <c r="E13" s="78"/>
      <c r="G13" s="63">
        <f t="shared" si="0"/>
        <v>12</v>
      </c>
      <c r="H13" s="64">
        <f t="shared" si="1"/>
        <v>45992</v>
      </c>
      <c r="I13" s="65">
        <f t="shared" si="5"/>
        <v>2406.4396736584918</v>
      </c>
      <c r="J13" s="66">
        <f t="shared" si="6"/>
        <v>0</v>
      </c>
      <c r="K13" s="66"/>
      <c r="L13" s="65">
        <f t="shared" si="7"/>
        <v>2406.4396736584918</v>
      </c>
      <c r="M13" s="65">
        <f t="shared" si="8"/>
        <v>1731.4514879052447</v>
      </c>
      <c r="N13" s="67">
        <f t="shared" si="9"/>
        <v>5.2900000000000003E-2</v>
      </c>
      <c r="O13" s="68">
        <f t="shared" si="10"/>
        <v>392092.83515759144</v>
      </c>
      <c r="P13" s="65"/>
      <c r="Q13" s="65">
        <f t="shared" si="2"/>
        <v>7907.1648424085579</v>
      </c>
      <c r="R13" s="69">
        <f t="shared" si="11"/>
        <v>0</v>
      </c>
      <c r="S13" s="64">
        <f t="shared" si="3"/>
        <v>45992</v>
      </c>
      <c r="T13" s="70">
        <f t="shared" si="12"/>
        <v>289</v>
      </c>
      <c r="U13" s="71">
        <f t="shared" si="4"/>
        <v>163.2153208088624</v>
      </c>
    </row>
    <row r="14" spans="2:22" ht="14.1" customHeight="1">
      <c r="B14" s="76"/>
      <c r="C14" s="77" t="s">
        <v>45</v>
      </c>
      <c r="D14" s="62"/>
      <c r="E14" s="78"/>
      <c r="G14" s="63">
        <f t="shared" si="0"/>
        <v>13</v>
      </c>
      <c r="H14" s="64">
        <f t="shared" si="1"/>
        <v>46023</v>
      </c>
      <c r="I14" s="65">
        <f t="shared" si="5"/>
        <v>2406.4396736584918</v>
      </c>
      <c r="J14" s="66">
        <f t="shared" si="6"/>
        <v>0</v>
      </c>
      <c r="K14" s="66"/>
      <c r="L14" s="65">
        <f t="shared" si="7"/>
        <v>2406.4396736584918</v>
      </c>
      <c r="M14" s="65">
        <f t="shared" si="8"/>
        <v>1728.4759149863823</v>
      </c>
      <c r="N14" s="67">
        <f t="shared" si="9"/>
        <v>5.2900000000000003E-2</v>
      </c>
      <c r="O14" s="68">
        <f t="shared" si="10"/>
        <v>391414.87139891932</v>
      </c>
      <c r="P14" s="65"/>
      <c r="Q14" s="65">
        <f t="shared" si="2"/>
        <v>8585.1286010806798</v>
      </c>
      <c r="R14" s="69">
        <f t="shared" si="11"/>
        <v>0</v>
      </c>
      <c r="S14" s="64">
        <f t="shared" si="3"/>
        <v>46023</v>
      </c>
      <c r="T14" s="70">
        <f t="shared" si="12"/>
        <v>288</v>
      </c>
      <c r="U14" s="71">
        <f t="shared" si="4"/>
        <v>162.93482834809478</v>
      </c>
    </row>
    <row r="15" spans="2:22" ht="14.1" customHeight="1">
      <c r="B15" s="76"/>
      <c r="C15" s="62"/>
      <c r="D15" s="86">
        <v>45658</v>
      </c>
      <c r="E15" s="78"/>
      <c r="G15" s="63">
        <f t="shared" si="0"/>
        <v>14</v>
      </c>
      <c r="H15" s="64">
        <f t="shared" si="1"/>
        <v>46054</v>
      </c>
      <c r="I15" s="65">
        <f t="shared" si="5"/>
        <v>2406.4396736584918</v>
      </c>
      <c r="J15" s="66">
        <f t="shared" si="6"/>
        <v>0</v>
      </c>
      <c r="K15" s="66"/>
      <c r="L15" s="65">
        <f t="shared" si="7"/>
        <v>2406.4396736584918</v>
      </c>
      <c r="M15" s="65">
        <f t="shared" si="8"/>
        <v>1725.487224750236</v>
      </c>
      <c r="N15" s="67">
        <f t="shared" si="9"/>
        <v>5.2900000000000003E-2</v>
      </c>
      <c r="O15" s="68">
        <f t="shared" si="10"/>
        <v>390733.91895001102</v>
      </c>
      <c r="P15" s="65"/>
      <c r="Q15" s="65">
        <f t="shared" si="2"/>
        <v>9266.0810499889776</v>
      </c>
      <c r="R15" s="69">
        <f t="shared" si="11"/>
        <v>0</v>
      </c>
      <c r="S15" s="64">
        <f t="shared" si="3"/>
        <v>46054</v>
      </c>
      <c r="T15" s="70">
        <f t="shared" si="12"/>
        <v>287</v>
      </c>
      <c r="U15" s="71">
        <f t="shared" si="4"/>
        <v>162.65309938306262</v>
      </c>
    </row>
    <row r="16" spans="2:22" ht="14.1" customHeight="1">
      <c r="B16" s="76"/>
      <c r="C16" s="62"/>
      <c r="D16" s="62"/>
      <c r="E16" s="78"/>
      <c r="G16" s="63">
        <f t="shared" si="0"/>
        <v>15</v>
      </c>
      <c r="H16" s="64">
        <f t="shared" si="1"/>
        <v>46082</v>
      </c>
      <c r="I16" s="65">
        <f t="shared" si="5"/>
        <v>2406.4396736584918</v>
      </c>
      <c r="J16" s="66">
        <f t="shared" si="6"/>
        <v>0</v>
      </c>
      <c r="K16" s="66"/>
      <c r="L16" s="65">
        <f t="shared" si="7"/>
        <v>2406.4396736584918</v>
      </c>
      <c r="M16" s="65">
        <f t="shared" si="8"/>
        <v>1722.4853593712987</v>
      </c>
      <c r="N16" s="67">
        <f t="shared" si="9"/>
        <v>5.2900000000000003E-2</v>
      </c>
      <c r="O16" s="68">
        <f t="shared" si="10"/>
        <v>390049.96463572379</v>
      </c>
      <c r="P16" s="65"/>
      <c r="Q16" s="65">
        <f t="shared" si="2"/>
        <v>9950.0353642762057</v>
      </c>
      <c r="R16" s="69">
        <f t="shared" si="11"/>
        <v>0</v>
      </c>
      <c r="S16" s="64">
        <f t="shared" si="3"/>
        <v>46082</v>
      </c>
      <c r="T16" s="70">
        <f t="shared" si="12"/>
        <v>286</v>
      </c>
      <c r="U16" s="71">
        <f t="shared" si="4"/>
        <v>162.37012846284296</v>
      </c>
    </row>
    <row r="17" spans="2:21" ht="14.1" customHeight="1">
      <c r="B17" s="76"/>
      <c r="C17" s="77" t="s">
        <v>46</v>
      </c>
      <c r="D17" s="62"/>
      <c r="E17" s="78"/>
      <c r="G17" s="63">
        <f t="shared" si="0"/>
        <v>16</v>
      </c>
      <c r="H17" s="64">
        <f t="shared" si="1"/>
        <v>46113</v>
      </c>
      <c r="I17" s="65">
        <f t="shared" si="5"/>
        <v>2406.4396736584918</v>
      </c>
      <c r="J17" s="66">
        <f t="shared" si="6"/>
        <v>0</v>
      </c>
      <c r="K17" s="66"/>
      <c r="L17" s="65">
        <f t="shared" si="7"/>
        <v>2406.4396736584918</v>
      </c>
      <c r="M17" s="65">
        <f t="shared" si="8"/>
        <v>1719.470260769149</v>
      </c>
      <c r="N17" s="67">
        <f t="shared" si="9"/>
        <v>5.2900000000000003E-2</v>
      </c>
      <c r="O17" s="68">
        <f t="shared" si="10"/>
        <v>389362.9952228344</v>
      </c>
      <c r="P17" s="65"/>
      <c r="Q17" s="65">
        <f t="shared" si="2"/>
        <v>10637.004777165595</v>
      </c>
      <c r="R17" s="69">
        <f t="shared" si="11"/>
        <v>0</v>
      </c>
      <c r="S17" s="64">
        <f t="shared" si="3"/>
        <v>46113</v>
      </c>
      <c r="T17" s="70">
        <f t="shared" si="12"/>
        <v>285</v>
      </c>
      <c r="U17" s="71">
        <f t="shared" si="4"/>
        <v>162.0859101124833</v>
      </c>
    </row>
    <row r="18" spans="2:21" ht="14.1" customHeight="1">
      <c r="B18" s="76"/>
      <c r="C18" s="62"/>
      <c r="D18" s="79">
        <v>999999</v>
      </c>
      <c r="E18" s="78"/>
      <c r="G18" s="63">
        <f t="shared" si="0"/>
        <v>17</v>
      </c>
      <c r="H18" s="64">
        <f t="shared" si="1"/>
        <v>46143</v>
      </c>
      <c r="I18" s="65">
        <f t="shared" si="5"/>
        <v>2406.4396736584918</v>
      </c>
      <c r="J18" s="66">
        <f t="shared" si="6"/>
        <v>0</v>
      </c>
      <c r="K18" s="66"/>
      <c r="L18" s="65">
        <f t="shared" si="7"/>
        <v>2406.4396736584918</v>
      </c>
      <c r="M18" s="65">
        <f t="shared" si="8"/>
        <v>1716.4418706073284</v>
      </c>
      <c r="N18" s="67">
        <f t="shared" si="9"/>
        <v>5.2900000000000003E-2</v>
      </c>
      <c r="O18" s="68">
        <f t="shared" si="10"/>
        <v>388672.99741978321</v>
      </c>
      <c r="P18" s="65"/>
      <c r="Q18" s="65">
        <f t="shared" si="2"/>
        <v>11327.002580216795</v>
      </c>
      <c r="R18" s="69">
        <f t="shared" si="11"/>
        <v>0</v>
      </c>
      <c r="S18" s="64">
        <f t="shared" si="3"/>
        <v>46143</v>
      </c>
      <c r="T18" s="70">
        <f t="shared" si="12"/>
        <v>284</v>
      </c>
      <c r="U18" s="71">
        <f t="shared" si="4"/>
        <v>161.80043883289585</v>
      </c>
    </row>
    <row r="19" spans="2:21" ht="14.1" customHeight="1">
      <c r="B19" s="76"/>
      <c r="C19" s="62"/>
      <c r="D19" s="62"/>
      <c r="E19" s="78"/>
      <c r="G19" s="63">
        <f t="shared" si="0"/>
        <v>18</v>
      </c>
      <c r="H19" s="64">
        <f t="shared" si="1"/>
        <v>46174</v>
      </c>
      <c r="I19" s="65">
        <f t="shared" si="5"/>
        <v>2406.4396736584918</v>
      </c>
      <c r="J19" s="66">
        <f t="shared" si="6"/>
        <v>0</v>
      </c>
      <c r="K19" s="66"/>
      <c r="L19" s="65">
        <f t="shared" si="7"/>
        <v>2406.4396736584918</v>
      </c>
      <c r="M19" s="65">
        <f t="shared" si="8"/>
        <v>1713.4001302922111</v>
      </c>
      <c r="N19" s="67">
        <f t="shared" si="9"/>
        <v>5.2900000000000003E-2</v>
      </c>
      <c r="O19" s="68">
        <f t="shared" si="10"/>
        <v>387979.95787641691</v>
      </c>
      <c r="P19" s="65"/>
      <c r="Q19" s="65">
        <f t="shared" si="2"/>
        <v>12020.042123583087</v>
      </c>
      <c r="R19" s="69">
        <f t="shared" si="11"/>
        <v>0</v>
      </c>
      <c r="S19" s="64">
        <f t="shared" si="3"/>
        <v>46174</v>
      </c>
      <c r="T19" s="70">
        <f t="shared" si="12"/>
        <v>283</v>
      </c>
      <c r="U19" s="71">
        <f t="shared" si="4"/>
        <v>161.51370910075087</v>
      </c>
    </row>
    <row r="20" spans="2:21" ht="14.1" customHeight="1">
      <c r="B20" s="76"/>
      <c r="C20" s="77" t="s">
        <v>47</v>
      </c>
      <c r="D20" s="62"/>
      <c r="E20" s="78"/>
      <c r="G20" s="63">
        <f t="shared" si="0"/>
        <v>19</v>
      </c>
      <c r="H20" s="64">
        <f t="shared" si="1"/>
        <v>46204</v>
      </c>
      <c r="I20" s="65">
        <f t="shared" si="5"/>
        <v>2406.4396736584918</v>
      </c>
      <c r="J20" s="66">
        <f t="shared" si="6"/>
        <v>0</v>
      </c>
      <c r="K20" s="66"/>
      <c r="L20" s="65">
        <f t="shared" si="7"/>
        <v>2406.4396736584918</v>
      </c>
      <c r="M20" s="65">
        <f t="shared" si="8"/>
        <v>1710.3449809718713</v>
      </c>
      <c r="N20" s="67">
        <f t="shared" si="9"/>
        <v>5.2900000000000003E-2</v>
      </c>
      <c r="O20" s="68">
        <f t="shared" si="10"/>
        <v>387283.86318373028</v>
      </c>
      <c r="P20" s="65"/>
      <c r="Q20" s="65">
        <f t="shared" si="2"/>
        <v>12716.136816269718</v>
      </c>
      <c r="R20" s="69">
        <f t="shared" si="11"/>
        <v>0</v>
      </c>
      <c r="S20" s="64">
        <f t="shared" si="3"/>
        <v>46204</v>
      </c>
      <c r="T20" s="70">
        <f t="shared" si="12"/>
        <v>282</v>
      </c>
      <c r="U20" s="71">
        <f t="shared" si="4"/>
        <v>161.22571536836998</v>
      </c>
    </row>
    <row r="21" spans="2:21" ht="14.1" customHeight="1">
      <c r="B21" s="76"/>
      <c r="C21" s="62"/>
      <c r="D21" s="87">
        <f>VLOOKUP(0,O:S, 5, FALSE)</f>
        <v>54758</v>
      </c>
      <c r="E21" s="78"/>
      <c r="G21" s="63">
        <f t="shared" si="0"/>
        <v>20</v>
      </c>
      <c r="H21" s="64">
        <f t="shared" si="1"/>
        <v>46235</v>
      </c>
      <c r="I21" s="65">
        <f t="shared" si="5"/>
        <v>2406.4396736584918</v>
      </c>
      <c r="J21" s="66">
        <f t="shared" si="6"/>
        <v>0</v>
      </c>
      <c r="K21" s="66"/>
      <c r="L21" s="65">
        <f t="shared" si="7"/>
        <v>2406.4396736584918</v>
      </c>
      <c r="M21" s="65">
        <f t="shared" si="8"/>
        <v>1707.2763635349445</v>
      </c>
      <c r="N21" s="67">
        <f t="shared" si="9"/>
        <v>5.2900000000000003E-2</v>
      </c>
      <c r="O21" s="68">
        <f t="shared" si="10"/>
        <v>386584.69987360673</v>
      </c>
      <c r="P21" s="65"/>
      <c r="Q21" s="65">
        <f t="shared" si="2"/>
        <v>13415.300126393267</v>
      </c>
      <c r="R21" s="69">
        <f t="shared" si="11"/>
        <v>0</v>
      </c>
      <c r="S21" s="64">
        <f t="shared" si="3"/>
        <v>46235</v>
      </c>
      <c r="T21" s="70">
        <f t="shared" si="12"/>
        <v>281</v>
      </c>
      <c r="U21" s="71">
        <f t="shared" si="4"/>
        <v>160.93645206361887</v>
      </c>
    </row>
    <row r="22" spans="2:21" ht="14.1" customHeight="1">
      <c r="B22" s="76"/>
      <c r="C22" s="62"/>
      <c r="D22" s="82" t="str">
        <f>CONCATENATE("i.e. ", (D13 - 1) - (((YEAR(D21)*12)+MONTH(D21))-((YEAR(D15)*12)+MONTH(D15))), " month(s) early")</f>
        <v>i.e. 0 month(s) early</v>
      </c>
      <c r="E22" s="78"/>
      <c r="G22" s="63">
        <f t="shared" si="0"/>
        <v>21</v>
      </c>
      <c r="H22" s="64">
        <f t="shared" si="1"/>
        <v>46266</v>
      </c>
      <c r="I22" s="65">
        <f t="shared" si="5"/>
        <v>2406.4396736584918</v>
      </c>
      <c r="J22" s="66">
        <f t="shared" si="6"/>
        <v>0</v>
      </c>
      <c r="K22" s="66"/>
      <c r="L22" s="65">
        <f t="shared" si="7"/>
        <v>2406.4396736584918</v>
      </c>
      <c r="M22" s="65">
        <f t="shared" si="8"/>
        <v>1704.1942186094832</v>
      </c>
      <c r="N22" s="67">
        <f t="shared" si="9"/>
        <v>5.2900000000000003E-2</v>
      </c>
      <c r="O22" s="68">
        <f t="shared" si="10"/>
        <v>385882.4544185577</v>
      </c>
      <c r="P22" s="65"/>
      <c r="Q22" s="65">
        <f t="shared" si="2"/>
        <v>14117.545581442304</v>
      </c>
      <c r="R22" s="69">
        <f t="shared" si="11"/>
        <v>0</v>
      </c>
      <c r="S22" s="64">
        <f t="shared" si="3"/>
        <v>46266</v>
      </c>
      <c r="T22" s="70">
        <f t="shared" si="12"/>
        <v>280</v>
      </c>
      <c r="U22" s="71">
        <f t="shared" si="4"/>
        <v>160.64591358979933</v>
      </c>
    </row>
    <row r="23" spans="2:21" ht="14.1" customHeight="1">
      <c r="B23" s="88"/>
      <c r="C23" s="89"/>
      <c r="D23" s="89"/>
      <c r="E23" s="90"/>
      <c r="G23" s="63">
        <f t="shared" si="0"/>
        <v>22</v>
      </c>
      <c r="H23" s="64">
        <f t="shared" si="1"/>
        <v>46296</v>
      </c>
      <c r="I23" s="65">
        <f t="shared" si="5"/>
        <v>2406.4396736584918</v>
      </c>
      <c r="J23" s="66">
        <f t="shared" si="6"/>
        <v>0</v>
      </c>
      <c r="K23" s="66"/>
      <c r="L23" s="65">
        <f t="shared" si="7"/>
        <v>2406.4396736584918</v>
      </c>
      <c r="M23" s="65">
        <f t="shared" si="8"/>
        <v>1701.0984865618086</v>
      </c>
      <c r="N23" s="67">
        <f t="shared" si="9"/>
        <v>5.2900000000000003E-2</v>
      </c>
      <c r="O23" s="68">
        <f t="shared" si="10"/>
        <v>385177.11323146097</v>
      </c>
      <c r="P23" s="65"/>
      <c r="Q23" s="65">
        <f t="shared" si="2"/>
        <v>14822.886768539029</v>
      </c>
      <c r="R23" s="69">
        <f t="shared" si="11"/>
        <v>0</v>
      </c>
      <c r="S23" s="64">
        <f t="shared" si="3"/>
        <v>46296</v>
      </c>
      <c r="T23" s="70">
        <f t="shared" si="12"/>
        <v>279</v>
      </c>
      <c r="U23" s="71">
        <f t="shared" si="4"/>
        <v>160.35409432554101</v>
      </c>
    </row>
    <row r="24" spans="2:21" ht="14.1" customHeight="1">
      <c r="G24" s="63">
        <f t="shared" si="0"/>
        <v>23</v>
      </c>
      <c r="H24" s="64">
        <f t="shared" si="1"/>
        <v>46327</v>
      </c>
      <c r="I24" s="65">
        <f t="shared" si="5"/>
        <v>2406.4396736584918</v>
      </c>
      <c r="J24" s="66">
        <f t="shared" si="6"/>
        <v>0</v>
      </c>
      <c r="K24" s="66"/>
      <c r="L24" s="65">
        <f t="shared" si="7"/>
        <v>2406.4396736584918</v>
      </c>
      <c r="M24" s="65">
        <f t="shared" si="8"/>
        <v>1697.9891074953573</v>
      </c>
      <c r="N24" s="67">
        <f t="shared" si="9"/>
        <v>5.2900000000000003E-2</v>
      </c>
      <c r="O24" s="68">
        <f t="shared" si="10"/>
        <v>384468.6626652978</v>
      </c>
      <c r="P24" s="65"/>
      <c r="Q24" s="65">
        <f t="shared" si="2"/>
        <v>15531.337334702199</v>
      </c>
      <c r="R24" s="69">
        <f t="shared" si="11"/>
        <v>0</v>
      </c>
      <c r="S24" s="64">
        <f t="shared" si="3"/>
        <v>46327</v>
      </c>
      <c r="T24" s="70">
        <f t="shared" si="12"/>
        <v>278</v>
      </c>
      <c r="U24" s="71">
        <f t="shared" si="4"/>
        <v>160.06098862469275</v>
      </c>
    </row>
    <row r="25" spans="2:21" ht="14.1" customHeight="1">
      <c r="C25" s="77" t="s">
        <v>46</v>
      </c>
      <c r="D25" s="62"/>
      <c r="G25" s="63">
        <f t="shared" si="0"/>
        <v>24</v>
      </c>
      <c r="H25" s="64">
        <f t="shared" si="1"/>
        <v>46357</v>
      </c>
      <c r="I25" s="65">
        <f t="shared" si="5"/>
        <v>2406.4396736584918</v>
      </c>
      <c r="J25" s="66">
        <f t="shared" si="6"/>
        <v>0</v>
      </c>
      <c r="K25" s="66"/>
      <c r="L25" s="65">
        <f t="shared" si="7"/>
        <v>2406.4396736584918</v>
      </c>
      <c r="M25" s="65">
        <f t="shared" si="8"/>
        <v>1694.8660212495213</v>
      </c>
      <c r="N25" s="67">
        <f t="shared" si="9"/>
        <v>5.2900000000000003E-2</v>
      </c>
      <c r="O25" s="68">
        <f t="shared" si="10"/>
        <v>383757.08901288878</v>
      </c>
      <c r="P25" s="65"/>
      <c r="Q25" s="65">
        <f t="shared" si="2"/>
        <v>16242.910987111216</v>
      </c>
      <c r="R25" s="69">
        <f t="shared" si="11"/>
        <v>0</v>
      </c>
      <c r="S25" s="64">
        <f t="shared" si="3"/>
        <v>46357</v>
      </c>
      <c r="T25" s="70">
        <f t="shared" si="12"/>
        <v>277</v>
      </c>
      <c r="U25" s="71">
        <f t="shared" si="4"/>
        <v>159.7665908162133</v>
      </c>
    </row>
    <row r="26" spans="2:21" ht="14.1" customHeight="1">
      <c r="C26" s="62"/>
      <c r="D26" s="79">
        <f>SUM(M2:M400)</f>
        <v>321931.90209755395</v>
      </c>
      <c r="G26" s="63">
        <f t="shared" si="0"/>
        <v>25</v>
      </c>
      <c r="H26" s="64">
        <f t="shared" si="1"/>
        <v>46388</v>
      </c>
      <c r="I26" s="65">
        <f t="shared" si="5"/>
        <v>2406.4396736584918</v>
      </c>
      <c r="J26" s="66">
        <f t="shared" si="6"/>
        <v>0</v>
      </c>
      <c r="K26" s="66"/>
      <c r="L26" s="65">
        <f t="shared" si="7"/>
        <v>2406.4396736584918</v>
      </c>
      <c r="M26" s="65">
        <f t="shared" si="8"/>
        <v>1691.7291673984848</v>
      </c>
      <c r="N26" s="67">
        <f t="shared" si="9"/>
        <v>5.2900000000000003E-2</v>
      </c>
      <c r="O26" s="68">
        <f t="shared" si="10"/>
        <v>383042.37850662874</v>
      </c>
      <c r="P26" s="65"/>
      <c r="Q26" s="65">
        <f t="shared" si="2"/>
        <v>16957.621493371262</v>
      </c>
      <c r="R26" s="69">
        <f t="shared" si="11"/>
        <v>0</v>
      </c>
      <c r="S26" s="64">
        <f t="shared" si="3"/>
        <v>46388</v>
      </c>
      <c r="T26" s="70">
        <f t="shared" si="12"/>
        <v>276</v>
      </c>
      <c r="U26" s="71">
        <f t="shared" si="4"/>
        <v>159.47089520406141</v>
      </c>
    </row>
    <row r="27" spans="2:21" ht="14.1" customHeight="1">
      <c r="D27" s="91"/>
      <c r="G27" s="63">
        <f t="shared" si="0"/>
        <v>26</v>
      </c>
      <c r="H27" s="64">
        <f t="shared" si="1"/>
        <v>46419</v>
      </c>
      <c r="I27" s="65">
        <f t="shared" si="5"/>
        <v>2406.4396736584918</v>
      </c>
      <c r="J27" s="66">
        <f t="shared" si="6"/>
        <v>0</v>
      </c>
      <c r="K27" s="66"/>
      <c r="L27" s="65">
        <f t="shared" si="7"/>
        <v>2406.4396736584918</v>
      </c>
      <c r="M27" s="65">
        <f t="shared" si="8"/>
        <v>1688.5784852500551</v>
      </c>
      <c r="N27" s="67">
        <f t="shared" si="9"/>
        <v>5.2900000000000003E-2</v>
      </c>
      <c r="O27" s="68">
        <f t="shared" si="10"/>
        <v>382324.51731822029</v>
      </c>
      <c r="P27" s="65"/>
      <c r="Q27" s="65">
        <f t="shared" si="2"/>
        <v>17675.482681779715</v>
      </c>
      <c r="R27" s="69">
        <f t="shared" si="11"/>
        <v>0</v>
      </c>
      <c r="S27" s="64">
        <f t="shared" si="3"/>
        <v>46419</v>
      </c>
      <c r="T27" s="70">
        <f t="shared" si="12"/>
        <v>275</v>
      </c>
      <c r="U27" s="71">
        <f t="shared" si="4"/>
        <v>159.17389606708599</v>
      </c>
    </row>
    <row r="28" spans="2:21" ht="14.1" customHeight="1">
      <c r="D28" s="100"/>
      <c r="G28" s="63">
        <f t="shared" si="0"/>
        <v>27</v>
      </c>
      <c r="H28" s="64">
        <f t="shared" si="1"/>
        <v>46447</v>
      </c>
      <c r="I28" s="65">
        <f t="shared" si="5"/>
        <v>2406.4396736584918</v>
      </c>
      <c r="J28" s="66">
        <f t="shared" si="6"/>
        <v>0</v>
      </c>
      <c r="K28" s="66"/>
      <c r="L28" s="65">
        <f t="shared" si="7"/>
        <v>2406.4396736584918</v>
      </c>
      <c r="M28" s="65">
        <f t="shared" si="8"/>
        <v>1685.4139138444878</v>
      </c>
      <c r="N28" s="67">
        <f t="shared" si="9"/>
        <v>5.2900000000000003E-2</v>
      </c>
      <c r="O28" s="68">
        <f t="shared" si="10"/>
        <v>381603.49155840627</v>
      </c>
      <c r="P28" s="65"/>
      <c r="Q28" s="65">
        <f t="shared" si="2"/>
        <v>18396.508441593731</v>
      </c>
      <c r="R28" s="69">
        <f t="shared" si="11"/>
        <v>0</v>
      </c>
      <c r="S28" s="64">
        <f t="shared" si="3"/>
        <v>46447</v>
      </c>
      <c r="T28" s="70">
        <f t="shared" si="12"/>
        <v>274</v>
      </c>
      <c r="U28" s="71">
        <f t="shared" si="4"/>
        <v>158.87558765891507</v>
      </c>
    </row>
    <row r="29" spans="2:21" ht="14.1" customHeight="1">
      <c r="G29" s="63">
        <f t="shared" si="0"/>
        <v>28</v>
      </c>
      <c r="H29" s="64">
        <f t="shared" si="1"/>
        <v>46478</v>
      </c>
      <c r="I29" s="65">
        <f t="shared" si="5"/>
        <v>2406.4396736584918</v>
      </c>
      <c r="J29" s="66">
        <f t="shared" si="6"/>
        <v>0</v>
      </c>
      <c r="K29" s="66"/>
      <c r="L29" s="65">
        <f t="shared" si="7"/>
        <v>2406.4396736584918</v>
      </c>
      <c r="M29" s="65">
        <f t="shared" si="8"/>
        <v>1682.2353919533077</v>
      </c>
      <c r="N29" s="67">
        <f t="shared" si="9"/>
        <v>5.2900000000000003E-2</v>
      </c>
      <c r="O29" s="68">
        <f t="shared" si="10"/>
        <v>380879.28727670107</v>
      </c>
      <c r="P29" s="65"/>
      <c r="Q29" s="65">
        <f t="shared" si="2"/>
        <v>19120.71272329893</v>
      </c>
      <c r="R29" s="69">
        <f t="shared" si="11"/>
        <v>0</v>
      </c>
      <c r="S29" s="64">
        <f t="shared" si="3"/>
        <v>46478</v>
      </c>
      <c r="T29" s="70">
        <f t="shared" si="12"/>
        <v>273</v>
      </c>
      <c r="U29" s="71">
        <f t="shared" si="4"/>
        <v>158.57596420784475</v>
      </c>
    </row>
    <row r="30" spans="2:21" ht="14.1" customHeight="1">
      <c r="G30" s="63">
        <f t="shared" si="0"/>
        <v>29</v>
      </c>
      <c r="H30" s="64">
        <f t="shared" si="1"/>
        <v>46508</v>
      </c>
      <c r="I30" s="65">
        <f t="shared" si="5"/>
        <v>2406.4396736584918</v>
      </c>
      <c r="J30" s="66">
        <f t="shared" si="6"/>
        <v>0</v>
      </c>
      <c r="K30" s="66"/>
      <c r="L30" s="65">
        <f t="shared" si="7"/>
        <v>2406.4396736584918</v>
      </c>
      <c r="M30" s="65">
        <f t="shared" si="8"/>
        <v>1679.042858078124</v>
      </c>
      <c r="N30" s="67">
        <f t="shared" si="9"/>
        <v>5.2900000000000003E-2</v>
      </c>
      <c r="O30" s="68">
        <f t="shared" si="10"/>
        <v>380151.8904611207</v>
      </c>
      <c r="P30" s="65"/>
      <c r="Q30" s="65">
        <f t="shared" si="2"/>
        <v>19848.109538879304</v>
      </c>
      <c r="R30" s="69">
        <f t="shared" si="11"/>
        <v>0</v>
      </c>
      <c r="S30" s="64">
        <f t="shared" si="3"/>
        <v>46508</v>
      </c>
      <c r="T30" s="70">
        <f t="shared" si="12"/>
        <v>272</v>
      </c>
      <c r="U30" s="71">
        <f t="shared" si="4"/>
        <v>158.27501991672767</v>
      </c>
    </row>
    <row r="31" spans="2:21" ht="14.1" customHeight="1">
      <c r="G31" s="63">
        <f t="shared" si="0"/>
        <v>30</v>
      </c>
      <c r="H31" s="64">
        <f t="shared" si="1"/>
        <v>46539</v>
      </c>
      <c r="I31" s="65">
        <f t="shared" si="5"/>
        <v>2406.4396736584918</v>
      </c>
      <c r="J31" s="66">
        <f t="shared" si="6"/>
        <v>0</v>
      </c>
      <c r="K31" s="66"/>
      <c r="L31" s="65">
        <f t="shared" si="7"/>
        <v>2406.4396736584918</v>
      </c>
      <c r="M31" s="65">
        <f t="shared" si="8"/>
        <v>1675.8362504494405</v>
      </c>
      <c r="N31" s="67">
        <f t="shared" si="9"/>
        <v>5.2900000000000003E-2</v>
      </c>
      <c r="O31" s="68">
        <f t="shared" si="10"/>
        <v>379421.28703791159</v>
      </c>
      <c r="P31" s="65"/>
      <c r="Q31" s="65">
        <f t="shared" si="2"/>
        <v>20578.712962088408</v>
      </c>
      <c r="R31" s="69">
        <f t="shared" si="11"/>
        <v>0</v>
      </c>
      <c r="S31" s="64">
        <f t="shared" si="3"/>
        <v>46539</v>
      </c>
      <c r="T31" s="70">
        <f t="shared" si="12"/>
        <v>271</v>
      </c>
      <c r="U31" s="71">
        <f t="shared" si="4"/>
        <v>157.97274896286058</v>
      </c>
    </row>
    <row r="32" spans="2:21" ht="14.1" customHeight="1">
      <c r="G32" s="63">
        <f t="shared" si="0"/>
        <v>31</v>
      </c>
      <c r="H32" s="64">
        <f t="shared" si="1"/>
        <v>46569</v>
      </c>
      <c r="I32" s="65">
        <f t="shared" si="5"/>
        <v>2406.4396736584918</v>
      </c>
      <c r="J32" s="66">
        <f t="shared" si="6"/>
        <v>0</v>
      </c>
      <c r="K32" s="66"/>
      <c r="L32" s="65">
        <f t="shared" si="7"/>
        <v>2406.4396736584918</v>
      </c>
      <c r="M32" s="65">
        <f t="shared" si="8"/>
        <v>1672.6155070254604</v>
      </c>
      <c r="N32" s="67">
        <f t="shared" si="9"/>
        <v>5.2900000000000003E-2</v>
      </c>
      <c r="O32" s="68">
        <f t="shared" si="10"/>
        <v>378687.46287127852</v>
      </c>
      <c r="P32" s="65"/>
      <c r="Q32" s="65">
        <f t="shared" si="2"/>
        <v>21312.53712872148</v>
      </c>
      <c r="R32" s="69">
        <f t="shared" si="11"/>
        <v>0</v>
      </c>
      <c r="S32" s="64">
        <f t="shared" si="3"/>
        <v>46569</v>
      </c>
      <c r="T32" s="70">
        <f t="shared" si="12"/>
        <v>270</v>
      </c>
      <c r="U32" s="71">
        <f t="shared" si="4"/>
        <v>157.66914549787188</v>
      </c>
    </row>
    <row r="33" spans="7:21" ht="14.1" customHeight="1">
      <c r="G33" s="63">
        <f t="shared" si="0"/>
        <v>32</v>
      </c>
      <c r="H33" s="64">
        <f t="shared" si="1"/>
        <v>46600</v>
      </c>
      <c r="I33" s="65">
        <f t="shared" si="5"/>
        <v>2406.4396736584918</v>
      </c>
      <c r="J33" s="66">
        <f t="shared" si="6"/>
        <v>0</v>
      </c>
      <c r="K33" s="66"/>
      <c r="L33" s="65">
        <f t="shared" si="7"/>
        <v>2406.4396736584918</v>
      </c>
      <c r="M33" s="65">
        <f t="shared" si="8"/>
        <v>1669.3805654908863</v>
      </c>
      <c r="N33" s="67">
        <f t="shared" si="9"/>
        <v>5.2900000000000003E-2</v>
      </c>
      <c r="O33" s="68">
        <f t="shared" si="10"/>
        <v>377950.40376311087</v>
      </c>
      <c r="P33" s="65"/>
      <c r="Q33" s="65">
        <f t="shared" si="2"/>
        <v>22049.596236889134</v>
      </c>
      <c r="R33" s="69">
        <f t="shared" si="11"/>
        <v>0</v>
      </c>
      <c r="S33" s="64">
        <f t="shared" si="3"/>
        <v>46600</v>
      </c>
      <c r="T33" s="70">
        <f t="shared" si="12"/>
        <v>269</v>
      </c>
      <c r="U33" s="71">
        <f t="shared" si="4"/>
        <v>157.36420364760829</v>
      </c>
    </row>
    <row r="34" spans="7:21" ht="14.1" customHeight="1">
      <c r="G34" s="63">
        <f t="shared" si="0"/>
        <v>33</v>
      </c>
      <c r="H34" s="64">
        <f t="shared" si="1"/>
        <v>46631</v>
      </c>
      <c r="I34" s="65">
        <f t="shared" si="5"/>
        <v>2406.4396736584918</v>
      </c>
      <c r="J34" s="66">
        <f t="shared" si="6"/>
        <v>0</v>
      </c>
      <c r="K34" s="66"/>
      <c r="L34" s="65">
        <f t="shared" si="7"/>
        <v>2406.4396736584918</v>
      </c>
      <c r="M34" s="65">
        <f t="shared" si="8"/>
        <v>1666.1313632557137</v>
      </c>
      <c r="N34" s="67">
        <f t="shared" si="9"/>
        <v>5.2900000000000003E-2</v>
      </c>
      <c r="O34" s="68">
        <f t="shared" si="10"/>
        <v>377210.09545270808</v>
      </c>
      <c r="P34" s="65"/>
      <c r="Q34" s="65">
        <f t="shared" si="2"/>
        <v>22789.904547291924</v>
      </c>
      <c r="R34" s="69">
        <f t="shared" si="11"/>
        <v>0</v>
      </c>
      <c r="S34" s="64">
        <f t="shared" si="3"/>
        <v>46631</v>
      </c>
      <c r="T34" s="70">
        <f t="shared" si="12"/>
        <v>268</v>
      </c>
      <c r="U34" s="71">
        <f t="shared" si="4"/>
        <v>157.0579175120215</v>
      </c>
    </row>
    <row r="35" spans="7:21" ht="14.1" customHeight="1">
      <c r="G35" s="63">
        <f t="shared" si="0"/>
        <v>34</v>
      </c>
      <c r="H35" s="64">
        <f t="shared" si="1"/>
        <v>46661</v>
      </c>
      <c r="I35" s="65">
        <f t="shared" si="5"/>
        <v>2406.4396736584918</v>
      </c>
      <c r="J35" s="66">
        <f t="shared" si="6"/>
        <v>0</v>
      </c>
      <c r="K35" s="66"/>
      <c r="L35" s="65">
        <f t="shared" si="7"/>
        <v>2406.4396736584918</v>
      </c>
      <c r="M35" s="65">
        <f t="shared" si="8"/>
        <v>1662.8678374540216</v>
      </c>
      <c r="N35" s="67">
        <f t="shared" si="9"/>
        <v>5.2900000000000003E-2</v>
      </c>
      <c r="O35" s="68">
        <f t="shared" si="10"/>
        <v>376466.52361650357</v>
      </c>
      <c r="P35" s="65"/>
      <c r="Q35" s="65">
        <f t="shared" si="2"/>
        <v>23533.476383496425</v>
      </c>
      <c r="R35" s="69">
        <f t="shared" si="11"/>
        <v>0</v>
      </c>
      <c r="S35" s="64">
        <f t="shared" si="3"/>
        <v>46661</v>
      </c>
      <c r="T35" s="70">
        <f t="shared" si="12"/>
        <v>267</v>
      </c>
      <c r="U35" s="71">
        <f t="shared" si="4"/>
        <v>156.75028116505365</v>
      </c>
    </row>
    <row r="36" spans="7:21" ht="14.1" customHeight="1">
      <c r="G36" s="63">
        <f t="shared" si="0"/>
        <v>35</v>
      </c>
      <c r="H36" s="64">
        <f t="shared" si="1"/>
        <v>46692</v>
      </c>
      <c r="I36" s="65">
        <f t="shared" si="5"/>
        <v>2406.4396736584918</v>
      </c>
      <c r="J36" s="66">
        <f t="shared" si="6"/>
        <v>0</v>
      </c>
      <c r="K36" s="66"/>
      <c r="L36" s="65">
        <f t="shared" si="7"/>
        <v>2406.4396736584918</v>
      </c>
      <c r="M36" s="65">
        <f t="shared" si="8"/>
        <v>1659.5899249427534</v>
      </c>
      <c r="N36" s="67">
        <f t="shared" si="9"/>
        <v>5.2900000000000003E-2</v>
      </c>
      <c r="O36" s="68">
        <f t="shared" si="10"/>
        <v>375719.67386778782</v>
      </c>
      <c r="P36" s="65"/>
      <c r="Q36" s="65">
        <f t="shared" si="2"/>
        <v>24280.326132212183</v>
      </c>
      <c r="R36" s="69">
        <f t="shared" si="11"/>
        <v>0</v>
      </c>
      <c r="S36" s="64">
        <f t="shared" si="3"/>
        <v>46692</v>
      </c>
      <c r="T36" s="70">
        <f t="shared" si="12"/>
        <v>266</v>
      </c>
      <c r="U36" s="71">
        <f t="shared" si="4"/>
        <v>156.44128865452294</v>
      </c>
    </row>
    <row r="37" spans="7:21" ht="14.1" customHeight="1">
      <c r="G37" s="63">
        <f t="shared" si="0"/>
        <v>36</v>
      </c>
      <c r="H37" s="64">
        <f t="shared" si="1"/>
        <v>46722</v>
      </c>
      <c r="I37" s="65">
        <f t="shared" si="5"/>
        <v>2406.4396736584918</v>
      </c>
      <c r="J37" s="66">
        <f t="shared" si="6"/>
        <v>0</v>
      </c>
      <c r="K37" s="66"/>
      <c r="L37" s="65">
        <f t="shared" si="7"/>
        <v>2406.4396736584918</v>
      </c>
      <c r="M37" s="65">
        <f t="shared" si="8"/>
        <v>1656.2975623004979</v>
      </c>
      <c r="N37" s="67">
        <f t="shared" si="9"/>
        <v>5.2900000000000003E-2</v>
      </c>
      <c r="O37" s="68">
        <f t="shared" si="10"/>
        <v>374969.53175642982</v>
      </c>
      <c r="P37" s="65"/>
      <c r="Q37" s="65">
        <f t="shared" si="2"/>
        <v>25030.468243570183</v>
      </c>
      <c r="R37" s="69">
        <f t="shared" si="11"/>
        <v>0</v>
      </c>
      <c r="S37" s="64">
        <f t="shared" si="3"/>
        <v>46722</v>
      </c>
      <c r="T37" s="70">
        <f t="shared" si="12"/>
        <v>265</v>
      </c>
      <c r="U37" s="71">
        <f t="shared" si="4"/>
        <v>156.13093400200827</v>
      </c>
    </row>
    <row r="38" spans="7:21" s="62" customFormat="1" ht="14.1" customHeight="1">
      <c r="G38" s="63">
        <f t="shared" si="0"/>
        <v>37</v>
      </c>
      <c r="H38" s="64">
        <f t="shared" si="1"/>
        <v>46753</v>
      </c>
      <c r="I38" s="65">
        <f t="shared" si="5"/>
        <v>2406.4396736584918</v>
      </c>
      <c r="J38" s="66">
        <f t="shared" si="6"/>
        <v>0</v>
      </c>
      <c r="K38" s="66"/>
      <c r="L38" s="65">
        <f t="shared" si="7"/>
        <v>2406.4396736584918</v>
      </c>
      <c r="M38" s="65">
        <f t="shared" si="8"/>
        <v>1652.9906858262616</v>
      </c>
      <c r="N38" s="67">
        <f t="shared" si="9"/>
        <v>5.2900000000000003E-2</v>
      </c>
      <c r="O38" s="68">
        <f t="shared" si="10"/>
        <v>374216.08276859758</v>
      </c>
      <c r="P38" s="65"/>
      <c r="Q38" s="65">
        <f t="shared" si="2"/>
        <v>25783.917231402418</v>
      </c>
      <c r="R38" s="69">
        <f t="shared" si="11"/>
        <v>0</v>
      </c>
      <c r="S38" s="64">
        <f t="shared" si="3"/>
        <v>46753</v>
      </c>
      <c r="T38" s="70">
        <f t="shared" si="12"/>
        <v>264</v>
      </c>
      <c r="U38" s="71">
        <f t="shared" si="4"/>
        <v>155.81921120273378</v>
      </c>
    </row>
    <row r="39" spans="7:21" ht="14.1" customHeight="1">
      <c r="G39" s="63">
        <f t="shared" si="0"/>
        <v>38</v>
      </c>
      <c r="H39" s="64">
        <f t="shared" si="1"/>
        <v>46784</v>
      </c>
      <c r="I39" s="65">
        <f t="shared" si="5"/>
        <v>2406.4396736584918</v>
      </c>
      <c r="J39" s="66">
        <f t="shared" si="6"/>
        <v>0</v>
      </c>
      <c r="K39" s="66"/>
      <c r="L39" s="65">
        <f t="shared" si="7"/>
        <v>2406.4396736584918</v>
      </c>
      <c r="M39" s="65">
        <f t="shared" si="8"/>
        <v>1649.6692315382345</v>
      </c>
      <c r="N39" s="67">
        <f t="shared" si="9"/>
        <v>5.2900000000000003E-2</v>
      </c>
      <c r="O39" s="68">
        <f t="shared" si="10"/>
        <v>373459.31232647732</v>
      </c>
      <c r="P39" s="65"/>
      <c r="Q39" s="65">
        <f t="shared" si="2"/>
        <v>26540.687673522683</v>
      </c>
      <c r="R39" s="69">
        <f t="shared" si="11"/>
        <v>0</v>
      </c>
      <c r="S39" s="64">
        <f t="shared" si="3"/>
        <v>46784</v>
      </c>
      <c r="T39" s="70">
        <f t="shared" si="12"/>
        <v>263</v>
      </c>
      <c r="U39" s="71">
        <f t="shared" si="4"/>
        <v>155.50611422545251</v>
      </c>
    </row>
    <row r="40" spans="7:21" ht="14.1" customHeight="1">
      <c r="G40" s="63">
        <f t="shared" si="0"/>
        <v>39</v>
      </c>
      <c r="H40" s="64">
        <f t="shared" si="1"/>
        <v>46813</v>
      </c>
      <c r="I40" s="65">
        <f t="shared" si="5"/>
        <v>2406.4396736584918</v>
      </c>
      <c r="J40" s="66">
        <f t="shared" si="6"/>
        <v>0</v>
      </c>
      <c r="K40" s="66"/>
      <c r="L40" s="65">
        <f t="shared" si="7"/>
        <v>2406.4396736584918</v>
      </c>
      <c r="M40" s="65">
        <f t="shared" si="8"/>
        <v>1646.3331351725542</v>
      </c>
      <c r="N40" s="67">
        <f t="shared" si="9"/>
        <v>5.2900000000000003E-2</v>
      </c>
      <c r="O40" s="68">
        <f t="shared" si="10"/>
        <v>372699.20578799135</v>
      </c>
      <c r="P40" s="65"/>
      <c r="Q40" s="65">
        <f t="shared" si="2"/>
        <v>27300.794212008652</v>
      </c>
      <c r="R40" s="69">
        <f t="shared" si="11"/>
        <v>0</v>
      </c>
      <c r="S40" s="64">
        <f t="shared" si="3"/>
        <v>46813</v>
      </c>
      <c r="T40" s="70">
        <f t="shared" si="12"/>
        <v>262</v>
      </c>
      <c r="U40" s="71">
        <f t="shared" si="4"/>
        <v>155.19163701232969</v>
      </c>
    </row>
    <row r="41" spans="7:21" ht="14.1" customHeight="1">
      <c r="G41" s="63">
        <f t="shared" si="0"/>
        <v>40</v>
      </c>
      <c r="H41" s="64">
        <f t="shared" si="1"/>
        <v>46844</v>
      </c>
      <c r="I41" s="65">
        <f t="shared" si="5"/>
        <v>2406.4396736584918</v>
      </c>
      <c r="J41" s="66">
        <f t="shared" si="6"/>
        <v>0</v>
      </c>
      <c r="K41" s="66"/>
      <c r="L41" s="65">
        <f t="shared" si="7"/>
        <v>2406.4396736584918</v>
      </c>
      <c r="M41" s="65">
        <f t="shared" si="8"/>
        <v>1642.982332182062</v>
      </c>
      <c r="N41" s="67">
        <f t="shared" si="9"/>
        <v>5.2900000000000003E-2</v>
      </c>
      <c r="O41" s="68">
        <f t="shared" si="10"/>
        <v>371935.74844651489</v>
      </c>
      <c r="P41" s="65"/>
      <c r="Q41" s="65">
        <f t="shared" si="2"/>
        <v>28064.251553485112</v>
      </c>
      <c r="R41" s="69">
        <f t="shared" si="11"/>
        <v>0</v>
      </c>
      <c r="S41" s="64">
        <f t="shared" si="3"/>
        <v>46844</v>
      </c>
      <c r="T41" s="70">
        <f t="shared" si="12"/>
        <v>261</v>
      </c>
      <c r="U41" s="71">
        <f t="shared" si="4"/>
        <v>154.87577347882569</v>
      </c>
    </row>
    <row r="42" spans="7:21" ht="14.1" customHeight="1">
      <c r="G42" s="63">
        <f t="shared" si="0"/>
        <v>41</v>
      </c>
      <c r="H42" s="64">
        <f t="shared" si="1"/>
        <v>46874</v>
      </c>
      <c r="I42" s="65">
        <f t="shared" si="5"/>
        <v>2406.4396736584918</v>
      </c>
      <c r="J42" s="66">
        <f t="shared" si="6"/>
        <v>0</v>
      </c>
      <c r="K42" s="66"/>
      <c r="L42" s="65">
        <f t="shared" si="7"/>
        <v>2406.4396736584918</v>
      </c>
      <c r="M42" s="65">
        <f t="shared" si="8"/>
        <v>1639.6167577350532</v>
      </c>
      <c r="N42" s="67">
        <f t="shared" si="9"/>
        <v>5.2900000000000003E-2</v>
      </c>
      <c r="O42" s="68">
        <f t="shared" si="10"/>
        <v>371168.9255305914</v>
      </c>
      <c r="P42" s="65"/>
      <c r="Q42" s="65">
        <f t="shared" si="2"/>
        <v>28831.074469408602</v>
      </c>
      <c r="R42" s="69">
        <f t="shared" si="11"/>
        <v>0</v>
      </c>
      <c r="S42" s="64">
        <f t="shared" si="3"/>
        <v>46874</v>
      </c>
      <c r="T42" s="70">
        <f t="shared" si="12"/>
        <v>260</v>
      </c>
      <c r="U42" s="71">
        <f t="shared" si="4"/>
        <v>154.55851751357821</v>
      </c>
    </row>
    <row r="43" spans="7:21" ht="14.1" customHeight="1">
      <c r="G43" s="63">
        <f t="shared" si="0"/>
        <v>42</v>
      </c>
      <c r="H43" s="64">
        <f t="shared" si="1"/>
        <v>46905</v>
      </c>
      <c r="I43" s="65">
        <f t="shared" si="5"/>
        <v>2406.4396736584918</v>
      </c>
      <c r="J43" s="66">
        <f t="shared" si="6"/>
        <v>0</v>
      </c>
      <c r="K43" s="66"/>
      <c r="L43" s="65">
        <f t="shared" si="7"/>
        <v>2406.4396736584918</v>
      </c>
      <c r="M43" s="65">
        <f t="shared" si="8"/>
        <v>1636.2363467140237</v>
      </c>
      <c r="N43" s="67">
        <f t="shared" si="9"/>
        <v>5.2900000000000003E-2</v>
      </c>
      <c r="O43" s="68">
        <f t="shared" si="10"/>
        <v>370398.7222036469</v>
      </c>
      <c r="P43" s="65"/>
      <c r="Q43" s="65">
        <f t="shared" si="2"/>
        <v>29601.277796353097</v>
      </c>
      <c r="R43" s="69">
        <f t="shared" si="11"/>
        <v>0</v>
      </c>
      <c r="S43" s="64">
        <f t="shared" si="3"/>
        <v>46905</v>
      </c>
      <c r="T43" s="70">
        <f t="shared" si="12"/>
        <v>259</v>
      </c>
      <c r="U43" s="71">
        <f t="shared" si="4"/>
        <v>154.23986297828387</v>
      </c>
    </row>
    <row r="44" spans="7:21" ht="14.1" customHeight="1">
      <c r="G44" s="63">
        <f t="shared" si="0"/>
        <v>43</v>
      </c>
      <c r="H44" s="64">
        <f t="shared" si="1"/>
        <v>46935</v>
      </c>
      <c r="I44" s="65">
        <f t="shared" si="5"/>
        <v>2406.4396736584918</v>
      </c>
      <c r="J44" s="66">
        <f t="shared" si="6"/>
        <v>0</v>
      </c>
      <c r="K44" s="66"/>
      <c r="L44" s="65">
        <f t="shared" si="7"/>
        <v>2406.4396736584918</v>
      </c>
      <c r="M44" s="65">
        <f t="shared" si="8"/>
        <v>1632.8410337144103</v>
      </c>
      <c r="N44" s="67">
        <f t="shared" si="9"/>
        <v>5.2900000000000003E-2</v>
      </c>
      <c r="O44" s="68">
        <f t="shared" si="10"/>
        <v>369625.1235637028</v>
      </c>
      <c r="P44" s="65"/>
      <c r="Q44" s="65">
        <f t="shared" si="2"/>
        <v>30374.8764362972</v>
      </c>
      <c r="R44" s="69">
        <f t="shared" si="11"/>
        <v>0</v>
      </c>
      <c r="S44" s="64">
        <f t="shared" si="3"/>
        <v>46935</v>
      </c>
      <c r="T44" s="70">
        <f t="shared" si="12"/>
        <v>258</v>
      </c>
      <c r="U44" s="71">
        <f t="shared" si="4"/>
        <v>153.91980370757983</v>
      </c>
    </row>
    <row r="45" spans="7:21" ht="14.1" customHeight="1">
      <c r="G45" s="63">
        <f t="shared" si="0"/>
        <v>44</v>
      </c>
      <c r="H45" s="64">
        <f t="shared" si="1"/>
        <v>46966</v>
      </c>
      <c r="I45" s="65">
        <f t="shared" si="5"/>
        <v>2406.4396736584918</v>
      </c>
      <c r="J45" s="66">
        <f t="shared" si="6"/>
        <v>0</v>
      </c>
      <c r="K45" s="66"/>
      <c r="L45" s="65">
        <f t="shared" si="7"/>
        <v>2406.4396736584918</v>
      </c>
      <c r="M45" s="65">
        <f t="shared" si="8"/>
        <v>1629.4307530433232</v>
      </c>
      <c r="N45" s="67">
        <f t="shared" si="9"/>
        <v>5.2900000000000003E-2</v>
      </c>
      <c r="O45" s="68">
        <f t="shared" si="10"/>
        <v>368848.11464308761</v>
      </c>
      <c r="P45" s="65"/>
      <c r="Q45" s="65">
        <f t="shared" si="2"/>
        <v>31151.885356912389</v>
      </c>
      <c r="R45" s="69">
        <f t="shared" si="11"/>
        <v>0</v>
      </c>
      <c r="S45" s="64">
        <f t="shared" si="3"/>
        <v>46966</v>
      </c>
      <c r="T45" s="70">
        <f t="shared" si="12"/>
        <v>257</v>
      </c>
      <c r="U45" s="71">
        <f t="shared" si="4"/>
        <v>153.59833350892404</v>
      </c>
    </row>
    <row r="46" spans="7:21" ht="14.1" customHeight="1">
      <c r="G46" s="63">
        <f t="shared" si="0"/>
        <v>45</v>
      </c>
      <c r="H46" s="64">
        <f t="shared" si="1"/>
        <v>46997</v>
      </c>
      <c r="I46" s="65">
        <f t="shared" si="5"/>
        <v>2406.4396736584918</v>
      </c>
      <c r="J46" s="66">
        <f t="shared" si="6"/>
        <v>0</v>
      </c>
      <c r="K46" s="66"/>
      <c r="L46" s="65">
        <f t="shared" si="7"/>
        <v>2406.4396736584918</v>
      </c>
      <c r="M46" s="65">
        <f t="shared" si="8"/>
        <v>1626.0054387182779</v>
      </c>
      <c r="N46" s="67">
        <f t="shared" si="9"/>
        <v>5.2900000000000003E-2</v>
      </c>
      <c r="O46" s="68">
        <f t="shared" si="10"/>
        <v>368067.6804081474</v>
      </c>
      <c r="P46" s="65"/>
      <c r="Q46" s="65">
        <f t="shared" si="2"/>
        <v>31932.319591852603</v>
      </c>
      <c r="R46" s="69">
        <f t="shared" si="11"/>
        <v>0</v>
      </c>
      <c r="S46" s="64">
        <f t="shared" si="3"/>
        <v>46997</v>
      </c>
      <c r="T46" s="70">
        <f t="shared" si="12"/>
        <v>256</v>
      </c>
      <c r="U46" s="71">
        <f t="shared" si="4"/>
        <v>153.2754461624759</v>
      </c>
    </row>
    <row r="47" spans="7:21" ht="14.1" customHeight="1">
      <c r="G47" s="63">
        <f t="shared" si="0"/>
        <v>46</v>
      </c>
      <c r="H47" s="64">
        <f t="shared" si="1"/>
        <v>47027</v>
      </c>
      <c r="I47" s="65">
        <f t="shared" si="5"/>
        <v>2406.4396736584918</v>
      </c>
      <c r="J47" s="66">
        <f t="shared" si="6"/>
        <v>0</v>
      </c>
      <c r="K47" s="66"/>
      <c r="L47" s="65">
        <f t="shared" si="7"/>
        <v>2406.4396736584918</v>
      </c>
      <c r="M47" s="65">
        <f t="shared" si="8"/>
        <v>1622.5650244659166</v>
      </c>
      <c r="N47" s="67">
        <f t="shared" si="9"/>
        <v>5.2900000000000003E-2</v>
      </c>
      <c r="O47" s="68">
        <f t="shared" si="10"/>
        <v>367283.80575895478</v>
      </c>
      <c r="P47" s="65"/>
      <c r="Q47" s="65">
        <f t="shared" si="2"/>
        <v>32716.194241045217</v>
      </c>
      <c r="R47" s="69">
        <f t="shared" si="11"/>
        <v>0</v>
      </c>
      <c r="S47" s="64">
        <f t="shared" si="3"/>
        <v>47027</v>
      </c>
      <c r="T47" s="70">
        <f t="shared" si="12"/>
        <v>255</v>
      </c>
      <c r="U47" s="71">
        <f t="shared" si="4"/>
        <v>152.95113542097545</v>
      </c>
    </row>
    <row r="48" spans="7:21" ht="14.1" customHeight="1">
      <c r="G48" s="63">
        <f t="shared" si="0"/>
        <v>47</v>
      </c>
      <c r="H48" s="64">
        <f t="shared" si="1"/>
        <v>47058</v>
      </c>
      <c r="I48" s="65">
        <f t="shared" si="5"/>
        <v>2406.4396736584918</v>
      </c>
      <c r="J48" s="66">
        <f t="shared" si="6"/>
        <v>0</v>
      </c>
      <c r="K48" s="66"/>
      <c r="L48" s="65">
        <f t="shared" si="7"/>
        <v>2406.4396736584918</v>
      </c>
      <c r="M48" s="65">
        <f t="shared" si="8"/>
        <v>1619.1094437207257</v>
      </c>
      <c r="N48" s="67">
        <f t="shared" si="9"/>
        <v>5.2900000000000003E-2</v>
      </c>
      <c r="O48" s="68">
        <f t="shared" si="10"/>
        <v>366496.47552901699</v>
      </c>
      <c r="P48" s="65"/>
      <c r="Q48" s="65">
        <f t="shared" si="2"/>
        <v>33503.524470983015</v>
      </c>
      <c r="R48" s="69">
        <f t="shared" si="11"/>
        <v>0</v>
      </c>
      <c r="S48" s="64">
        <f t="shared" si="3"/>
        <v>47058</v>
      </c>
      <c r="T48" s="70">
        <f t="shared" si="12"/>
        <v>254</v>
      </c>
      <c r="U48" s="71">
        <f t="shared" si="4"/>
        <v>152.62539500962291</v>
      </c>
    </row>
    <row r="49" spans="7:21" ht="14.1" customHeight="1">
      <c r="G49" s="63">
        <f t="shared" si="0"/>
        <v>48</v>
      </c>
      <c r="H49" s="64">
        <f t="shared" si="1"/>
        <v>47088</v>
      </c>
      <c r="I49" s="65">
        <f t="shared" si="5"/>
        <v>2406.4396736584918</v>
      </c>
      <c r="J49" s="66">
        <f t="shared" si="6"/>
        <v>0</v>
      </c>
      <c r="K49" s="66"/>
      <c r="L49" s="65">
        <f t="shared" si="7"/>
        <v>2406.4396736584918</v>
      </c>
      <c r="M49" s="65">
        <f t="shared" si="8"/>
        <v>1615.6386296237499</v>
      </c>
      <c r="N49" s="67">
        <f t="shared" si="9"/>
        <v>5.2900000000000003E-2</v>
      </c>
      <c r="O49" s="68">
        <f t="shared" si="10"/>
        <v>365705.67448498221</v>
      </c>
      <c r="P49" s="65"/>
      <c r="Q49" s="65">
        <f t="shared" si="2"/>
        <v>34294.325515017787</v>
      </c>
      <c r="R49" s="69">
        <f t="shared" si="11"/>
        <v>0</v>
      </c>
      <c r="S49" s="64">
        <f t="shared" si="3"/>
        <v>47088</v>
      </c>
      <c r="T49" s="70">
        <f t="shared" si="12"/>
        <v>253</v>
      </c>
      <c r="U49" s="71">
        <f t="shared" si="4"/>
        <v>152.29821862595702</v>
      </c>
    </row>
    <row r="50" spans="7:21" ht="14.1" customHeight="1">
      <c r="G50" s="63">
        <f t="shared" si="0"/>
        <v>49</v>
      </c>
      <c r="H50" s="64">
        <f t="shared" si="1"/>
        <v>47119</v>
      </c>
      <c r="I50" s="65">
        <f t="shared" si="5"/>
        <v>2406.4396736584918</v>
      </c>
      <c r="J50" s="66">
        <f t="shared" si="6"/>
        <v>0</v>
      </c>
      <c r="K50" s="66"/>
      <c r="L50" s="65">
        <f t="shared" si="7"/>
        <v>2406.4396736584918</v>
      </c>
      <c r="M50" s="65">
        <f t="shared" si="8"/>
        <v>1612.1525150212967</v>
      </c>
      <c r="N50" s="67">
        <f t="shared" si="9"/>
        <v>5.2900000000000003E-2</v>
      </c>
      <c r="O50" s="68">
        <f t="shared" si="10"/>
        <v>364911.38732634496</v>
      </c>
      <c r="P50" s="65"/>
      <c r="Q50" s="65">
        <f t="shared" si="2"/>
        <v>35088.612673655036</v>
      </c>
      <c r="R50" s="69">
        <f t="shared" si="11"/>
        <v>0</v>
      </c>
      <c r="S50" s="64">
        <f t="shared" si="3"/>
        <v>47119</v>
      </c>
      <c r="T50" s="70">
        <f t="shared" si="12"/>
        <v>252</v>
      </c>
      <c r="U50" s="71">
        <f t="shared" si="4"/>
        <v>151.96959993973311</v>
      </c>
    </row>
    <row r="51" spans="7:21" ht="14.1" customHeight="1">
      <c r="G51" s="63">
        <f t="shared" si="0"/>
        <v>50</v>
      </c>
      <c r="H51" s="64">
        <f t="shared" si="1"/>
        <v>47150</v>
      </c>
      <c r="I51" s="65">
        <f t="shared" si="5"/>
        <v>2406.4396736584918</v>
      </c>
      <c r="J51" s="66">
        <f t="shared" si="6"/>
        <v>0</v>
      </c>
      <c r="K51" s="66"/>
      <c r="L51" s="65">
        <f t="shared" si="7"/>
        <v>2406.4396736584918</v>
      </c>
      <c r="M51" s="65">
        <f t="shared" si="8"/>
        <v>1608.6510324636374</v>
      </c>
      <c r="N51" s="67">
        <f t="shared" si="9"/>
        <v>5.2900000000000003E-2</v>
      </c>
      <c r="O51" s="68">
        <f t="shared" si="10"/>
        <v>364113.59868515009</v>
      </c>
      <c r="P51" s="65"/>
      <c r="Q51" s="65">
        <f t="shared" si="2"/>
        <v>35886.401314849907</v>
      </c>
      <c r="R51" s="69">
        <f t="shared" si="11"/>
        <v>0</v>
      </c>
      <c r="S51" s="64">
        <f t="shared" si="3"/>
        <v>47150</v>
      </c>
      <c r="T51" s="70">
        <f t="shared" si="12"/>
        <v>251</v>
      </c>
      <c r="U51" s="71">
        <f t="shared" si="4"/>
        <v>151.63953259280075</v>
      </c>
    </row>
    <row r="52" spans="7:21" ht="14.1" customHeight="1">
      <c r="G52" s="63">
        <f t="shared" si="0"/>
        <v>51</v>
      </c>
      <c r="H52" s="64">
        <f t="shared" si="1"/>
        <v>47178</v>
      </c>
      <c r="I52" s="65">
        <f t="shared" si="5"/>
        <v>2406.4396736584918</v>
      </c>
      <c r="J52" s="66">
        <f t="shared" si="6"/>
        <v>0</v>
      </c>
      <c r="K52" s="66"/>
      <c r="L52" s="65">
        <f t="shared" si="7"/>
        <v>2406.4396736584918</v>
      </c>
      <c r="M52" s="65">
        <f t="shared" si="8"/>
        <v>1605.1341142037033</v>
      </c>
      <c r="N52" s="67">
        <f t="shared" si="9"/>
        <v>5.2900000000000003E-2</v>
      </c>
      <c r="O52" s="68">
        <f t="shared" si="10"/>
        <v>363312.29312569526</v>
      </c>
      <c r="P52" s="65"/>
      <c r="Q52" s="65">
        <f t="shared" si="2"/>
        <v>36687.706874304742</v>
      </c>
      <c r="R52" s="69">
        <f t="shared" si="11"/>
        <v>0</v>
      </c>
      <c r="S52" s="64">
        <f t="shared" si="3"/>
        <v>47178</v>
      </c>
      <c r="T52" s="70">
        <f t="shared" si="12"/>
        <v>250</v>
      </c>
      <c r="U52" s="71">
        <f t="shared" si="4"/>
        <v>151.3080101989807</v>
      </c>
    </row>
    <row r="53" spans="7:21" ht="14.1" customHeight="1">
      <c r="G53" s="63">
        <f t="shared" si="0"/>
        <v>52</v>
      </c>
      <c r="H53" s="64">
        <f t="shared" si="1"/>
        <v>47209</v>
      </c>
      <c r="I53" s="65">
        <f t="shared" si="5"/>
        <v>2406.4396736584918</v>
      </c>
      <c r="J53" s="66">
        <f t="shared" si="6"/>
        <v>0</v>
      </c>
      <c r="K53" s="66"/>
      <c r="L53" s="65">
        <f t="shared" si="7"/>
        <v>2406.4396736584918</v>
      </c>
      <c r="M53" s="65">
        <f t="shared" si="8"/>
        <v>1601.6016921957732</v>
      </c>
      <c r="N53" s="67">
        <f t="shared" si="9"/>
        <v>5.2900000000000003E-2</v>
      </c>
      <c r="O53" s="68">
        <f t="shared" si="10"/>
        <v>362507.45514423249</v>
      </c>
      <c r="P53" s="65"/>
      <c r="Q53" s="65">
        <f t="shared" si="2"/>
        <v>37492.544855767512</v>
      </c>
      <c r="R53" s="69">
        <f t="shared" si="11"/>
        <v>0</v>
      </c>
      <c r="S53" s="64">
        <f t="shared" si="3"/>
        <v>47209</v>
      </c>
      <c r="T53" s="70">
        <f t="shared" si="12"/>
        <v>249</v>
      </c>
      <c r="U53" s="71">
        <f t="shared" si="4"/>
        <v>150.97502634394118</v>
      </c>
    </row>
    <row r="54" spans="7:21" ht="14.1" customHeight="1">
      <c r="G54" s="63">
        <f t="shared" si="0"/>
        <v>53</v>
      </c>
      <c r="H54" s="64">
        <f t="shared" si="1"/>
        <v>47239</v>
      </c>
      <c r="I54" s="65">
        <f t="shared" si="5"/>
        <v>2406.4396736584918</v>
      </c>
      <c r="J54" s="66">
        <f t="shared" si="6"/>
        <v>0</v>
      </c>
      <c r="K54" s="66"/>
      <c r="L54" s="65">
        <f t="shared" si="7"/>
        <v>2406.4396736584918</v>
      </c>
      <c r="M54" s="65">
        <f t="shared" si="8"/>
        <v>1598.0536980941583</v>
      </c>
      <c r="N54" s="67">
        <f t="shared" si="9"/>
        <v>5.2900000000000003E-2</v>
      </c>
      <c r="O54" s="68">
        <f t="shared" si="10"/>
        <v>361699.06916866812</v>
      </c>
      <c r="P54" s="65"/>
      <c r="Q54" s="65">
        <f t="shared" si="2"/>
        <v>38300.930831331876</v>
      </c>
      <c r="R54" s="69">
        <f t="shared" si="11"/>
        <v>0</v>
      </c>
      <c r="S54" s="64">
        <f t="shared" si="3"/>
        <v>47239</v>
      </c>
      <c r="T54" s="70">
        <f t="shared" si="12"/>
        <v>248</v>
      </c>
      <c r="U54" s="71">
        <f t="shared" si="4"/>
        <v>150.64057458507403</v>
      </c>
    </row>
    <row r="55" spans="7:21" ht="14.1" customHeight="1">
      <c r="G55" s="63">
        <f t="shared" si="0"/>
        <v>54</v>
      </c>
      <c r="H55" s="64">
        <f t="shared" si="1"/>
        <v>47270</v>
      </c>
      <c r="I55" s="65">
        <f t="shared" si="5"/>
        <v>2406.4396736584918</v>
      </c>
      <c r="J55" s="66">
        <f t="shared" si="6"/>
        <v>0</v>
      </c>
      <c r="K55" s="66"/>
      <c r="L55" s="65">
        <f t="shared" si="7"/>
        <v>2406.4396736584918</v>
      </c>
      <c r="M55" s="65">
        <f t="shared" si="8"/>
        <v>1594.4900632518788</v>
      </c>
      <c r="N55" s="67">
        <f t="shared" si="9"/>
        <v>5.2900000000000003E-2</v>
      </c>
      <c r="O55" s="68">
        <f t="shared" si="10"/>
        <v>360887.11955826147</v>
      </c>
      <c r="P55" s="65"/>
      <c r="Q55" s="65">
        <f t="shared" si="2"/>
        <v>39112.880441738525</v>
      </c>
      <c r="R55" s="69">
        <f t="shared" si="11"/>
        <v>0</v>
      </c>
      <c r="S55" s="64">
        <f t="shared" si="3"/>
        <v>47270</v>
      </c>
      <c r="T55" s="70">
        <f t="shared" si="12"/>
        <v>247</v>
      </c>
      <c r="U55" s="71">
        <f t="shared" si="4"/>
        <v>150.3046484513699</v>
      </c>
    </row>
    <row r="56" spans="7:21" ht="14.1" customHeight="1">
      <c r="G56" s="63">
        <f t="shared" si="0"/>
        <v>55</v>
      </c>
      <c r="H56" s="64">
        <f t="shared" si="1"/>
        <v>47300</v>
      </c>
      <c r="I56" s="65">
        <f t="shared" si="5"/>
        <v>2406.4396736584918</v>
      </c>
      <c r="J56" s="66">
        <f t="shared" si="6"/>
        <v>0</v>
      </c>
      <c r="K56" s="66"/>
      <c r="L56" s="65">
        <f t="shared" si="7"/>
        <v>2406.4396736584918</v>
      </c>
      <c r="M56" s="65">
        <f t="shared" si="8"/>
        <v>1590.910718719336</v>
      </c>
      <c r="N56" s="67">
        <f t="shared" si="9"/>
        <v>5.2900000000000003E-2</v>
      </c>
      <c r="O56" s="68">
        <f t="shared" si="10"/>
        <v>360071.59060332231</v>
      </c>
      <c r="P56" s="65"/>
      <c r="Q56" s="65">
        <f t="shared" si="2"/>
        <v>39928.409396677685</v>
      </c>
      <c r="R56" s="69">
        <f t="shared" si="11"/>
        <v>0</v>
      </c>
      <c r="S56" s="64">
        <f t="shared" si="3"/>
        <v>47300</v>
      </c>
      <c r="T56" s="70">
        <f t="shared" si="12"/>
        <v>246</v>
      </c>
      <c r="U56" s="71">
        <f t="shared" si="4"/>
        <v>149.96724144329301</v>
      </c>
    </row>
    <row r="57" spans="7:21" ht="14.1" customHeight="1">
      <c r="G57" s="63">
        <f t="shared" si="0"/>
        <v>56</v>
      </c>
      <c r="H57" s="64">
        <f t="shared" si="1"/>
        <v>47331</v>
      </c>
      <c r="I57" s="65">
        <f t="shared" si="5"/>
        <v>2406.4396736584918</v>
      </c>
      <c r="J57" s="66">
        <f t="shared" si="6"/>
        <v>0</v>
      </c>
      <c r="K57" s="66"/>
      <c r="L57" s="65">
        <f t="shared" si="7"/>
        <v>2406.4396736584918</v>
      </c>
      <c r="M57" s="65">
        <f t="shared" si="8"/>
        <v>1587.3155952429793</v>
      </c>
      <c r="N57" s="67">
        <f t="shared" si="9"/>
        <v>5.2900000000000003E-2</v>
      </c>
      <c r="O57" s="68">
        <f t="shared" si="10"/>
        <v>359252.46652490675</v>
      </c>
      <c r="P57" s="65"/>
      <c r="Q57" s="65">
        <f t="shared" si="2"/>
        <v>40747.533475093252</v>
      </c>
      <c r="R57" s="69">
        <f t="shared" si="11"/>
        <v>0</v>
      </c>
      <c r="S57" s="64">
        <f t="shared" si="3"/>
        <v>47331</v>
      </c>
      <c r="T57" s="70">
        <f t="shared" si="12"/>
        <v>245</v>
      </c>
      <c r="U57" s="71">
        <f t="shared" si="4"/>
        <v>149.62834703265554</v>
      </c>
    </row>
    <row r="58" spans="7:21" ht="14.1" customHeight="1">
      <c r="G58" s="63">
        <f t="shared" si="0"/>
        <v>57</v>
      </c>
      <c r="H58" s="64">
        <f t="shared" si="1"/>
        <v>47362</v>
      </c>
      <c r="I58" s="65">
        <f t="shared" si="5"/>
        <v>2406.4396736584918</v>
      </c>
      <c r="J58" s="66">
        <f t="shared" si="6"/>
        <v>0</v>
      </c>
      <c r="K58" s="66"/>
      <c r="L58" s="65">
        <f t="shared" si="7"/>
        <v>2406.4396736584918</v>
      </c>
      <c r="M58" s="65">
        <f t="shared" si="8"/>
        <v>1583.7046232639641</v>
      </c>
      <c r="N58" s="67">
        <f t="shared" si="9"/>
        <v>5.2900000000000003E-2</v>
      </c>
      <c r="O58" s="68">
        <f t="shared" si="10"/>
        <v>358429.7314745122</v>
      </c>
      <c r="P58" s="65"/>
      <c r="Q58" s="65">
        <f t="shared" si="2"/>
        <v>41570.268525487802</v>
      </c>
      <c r="R58" s="69">
        <f t="shared" si="11"/>
        <v>0</v>
      </c>
      <c r="S58" s="64">
        <f t="shared" si="3"/>
        <v>47362</v>
      </c>
      <c r="T58" s="70">
        <f t="shared" si="12"/>
        <v>244</v>
      </c>
      <c r="U58" s="71">
        <f t="shared" si="4"/>
        <v>149.28795866249115</v>
      </c>
    </row>
    <row r="59" spans="7:21" ht="14.1" customHeight="1">
      <c r="G59" s="63">
        <f t="shared" si="0"/>
        <v>58</v>
      </c>
      <c r="H59" s="64">
        <f t="shared" si="1"/>
        <v>47392</v>
      </c>
      <c r="I59" s="65">
        <f t="shared" si="5"/>
        <v>2406.4396736584918</v>
      </c>
      <c r="J59" s="66">
        <f t="shared" si="6"/>
        <v>0</v>
      </c>
      <c r="K59" s="66"/>
      <c r="L59" s="65">
        <f t="shared" si="7"/>
        <v>2406.4396736584918</v>
      </c>
      <c r="M59" s="65">
        <f t="shared" si="8"/>
        <v>1580.0777329168079</v>
      </c>
      <c r="N59" s="67">
        <f t="shared" si="9"/>
        <v>5.2900000000000003E-2</v>
      </c>
      <c r="O59" s="68">
        <f t="shared" si="10"/>
        <v>357603.36953377048</v>
      </c>
      <c r="P59" s="65"/>
      <c r="Q59" s="65">
        <f t="shared" si="2"/>
        <v>42396.630466229515</v>
      </c>
      <c r="R59" s="69">
        <f t="shared" si="11"/>
        <v>0</v>
      </c>
      <c r="S59" s="64">
        <f t="shared" si="3"/>
        <v>47392</v>
      </c>
      <c r="T59" s="70">
        <f t="shared" si="12"/>
        <v>243</v>
      </c>
      <c r="U59" s="71">
        <f t="shared" si="4"/>
        <v>148.94606974692829</v>
      </c>
    </row>
    <row r="60" spans="7:21" ht="14.1" customHeight="1">
      <c r="G60" s="63">
        <f t="shared" si="0"/>
        <v>59</v>
      </c>
      <c r="H60" s="64">
        <f t="shared" si="1"/>
        <v>47423</v>
      </c>
      <c r="I60" s="65">
        <f t="shared" si="5"/>
        <v>2406.4396736584918</v>
      </c>
      <c r="J60" s="66">
        <f t="shared" si="6"/>
        <v>0</v>
      </c>
      <c r="K60" s="66"/>
      <c r="L60" s="65">
        <f t="shared" si="7"/>
        <v>2406.4396736584918</v>
      </c>
      <c r="M60" s="65">
        <f t="shared" si="8"/>
        <v>1576.4348540280382</v>
      </c>
      <c r="N60" s="67">
        <f t="shared" si="9"/>
        <v>5.2900000000000003E-2</v>
      </c>
      <c r="O60" s="68">
        <f t="shared" si="10"/>
        <v>356773.36471414001</v>
      </c>
      <c r="P60" s="65"/>
      <c r="Q60" s="65">
        <f t="shared" si="2"/>
        <v>43226.635285859986</v>
      </c>
      <c r="R60" s="69">
        <f t="shared" si="11"/>
        <v>0</v>
      </c>
      <c r="S60" s="64">
        <f t="shared" si="3"/>
        <v>47423</v>
      </c>
      <c r="T60" s="70">
        <f t="shared" si="12"/>
        <v>242</v>
      </c>
      <c r="U60" s="71">
        <f t="shared" si="4"/>
        <v>148.60267367106266</v>
      </c>
    </row>
    <row r="61" spans="7:21" ht="14.1" customHeight="1">
      <c r="G61" s="63">
        <f t="shared" si="0"/>
        <v>60</v>
      </c>
      <c r="H61" s="64">
        <f t="shared" si="1"/>
        <v>47453</v>
      </c>
      <c r="I61" s="65">
        <f t="shared" si="5"/>
        <v>2406.4396736584918</v>
      </c>
      <c r="J61" s="66">
        <f t="shared" si="6"/>
        <v>0</v>
      </c>
      <c r="K61" s="66"/>
      <c r="L61" s="65">
        <f t="shared" si="7"/>
        <v>2406.4396736584918</v>
      </c>
      <c r="M61" s="65">
        <f t="shared" si="8"/>
        <v>1572.775916114834</v>
      </c>
      <c r="N61" s="67">
        <f t="shared" si="9"/>
        <v>5.2900000000000003E-2</v>
      </c>
      <c r="O61" s="68">
        <f t="shared" si="10"/>
        <v>355939.70095659635</v>
      </c>
      <c r="P61" s="65"/>
      <c r="Q61" s="65">
        <f t="shared" si="2"/>
        <v>44060.299043403647</v>
      </c>
      <c r="R61" s="69">
        <f t="shared" si="11"/>
        <v>0</v>
      </c>
      <c r="S61" s="64">
        <f t="shared" si="3"/>
        <v>47453</v>
      </c>
      <c r="T61" s="70">
        <f t="shared" si="12"/>
        <v>241</v>
      </c>
      <c r="U61" s="71">
        <f t="shared" si="4"/>
        <v>148.25776379082924</v>
      </c>
    </row>
    <row r="62" spans="7:21" s="62" customFormat="1" ht="14.1" customHeight="1">
      <c r="G62" s="63">
        <f t="shared" si="0"/>
        <v>61</v>
      </c>
      <c r="H62" s="64">
        <f t="shared" si="1"/>
        <v>47484</v>
      </c>
      <c r="I62" s="65">
        <f t="shared" si="5"/>
        <v>2406.4396736584918</v>
      </c>
      <c r="J62" s="66">
        <f t="shared" si="6"/>
        <v>0</v>
      </c>
      <c r="K62" s="66"/>
      <c r="L62" s="65">
        <f t="shared" si="7"/>
        <v>2406.4396736584918</v>
      </c>
      <c r="M62" s="65">
        <f t="shared" si="8"/>
        <v>1569.1008483836624</v>
      </c>
      <c r="N62" s="67">
        <f t="shared" si="9"/>
        <v>5.2900000000000003E-2</v>
      </c>
      <c r="O62" s="68">
        <f t="shared" si="10"/>
        <v>355102.36213132151</v>
      </c>
      <c r="P62" s="65"/>
      <c r="Q62" s="65">
        <f t="shared" si="2"/>
        <v>44897.637868678488</v>
      </c>
      <c r="R62" s="69">
        <f t="shared" si="11"/>
        <v>0</v>
      </c>
      <c r="S62" s="64">
        <f t="shared" si="3"/>
        <v>47484</v>
      </c>
      <c r="T62" s="70">
        <f t="shared" si="12"/>
        <v>240</v>
      </c>
      <c r="U62" s="71">
        <f t="shared" si="4"/>
        <v>147.91133343287382</v>
      </c>
    </row>
    <row r="63" spans="7:21" ht="14.1" customHeight="1">
      <c r="G63" s="63">
        <f t="shared" si="0"/>
        <v>62</v>
      </c>
      <c r="H63" s="64">
        <f t="shared" si="1"/>
        <v>47515</v>
      </c>
      <c r="I63" s="65">
        <f t="shared" si="5"/>
        <v>2406.4396736584918</v>
      </c>
      <c r="J63" s="66">
        <f t="shared" si="6"/>
        <v>0</v>
      </c>
      <c r="K63" s="66"/>
      <c r="L63" s="65">
        <f t="shared" si="7"/>
        <v>2406.4396736584918</v>
      </c>
      <c r="M63" s="65">
        <f t="shared" si="8"/>
        <v>1565.409579728909</v>
      </c>
      <c r="N63" s="67">
        <f t="shared" si="9"/>
        <v>5.2900000000000003E-2</v>
      </c>
      <c r="O63" s="68">
        <f t="shared" si="10"/>
        <v>354261.3320373919</v>
      </c>
      <c r="P63" s="65"/>
      <c r="Q63" s="65">
        <f t="shared" si="2"/>
        <v>45738.667962608102</v>
      </c>
      <c r="R63" s="69">
        <f t="shared" si="11"/>
        <v>0</v>
      </c>
      <c r="S63" s="64">
        <f t="shared" si="3"/>
        <v>47515</v>
      </c>
      <c r="T63" s="70">
        <f t="shared" si="12"/>
        <v>239</v>
      </c>
      <c r="U63" s="71">
        <f t="shared" si="4"/>
        <v>147.56337589442373</v>
      </c>
    </row>
    <row r="64" spans="7:21" ht="14.1" customHeight="1">
      <c r="G64" s="63">
        <f t="shared" si="0"/>
        <v>63</v>
      </c>
      <c r="H64" s="64">
        <f t="shared" si="1"/>
        <v>47543</v>
      </c>
      <c r="I64" s="65">
        <f t="shared" si="5"/>
        <v>2406.4396736584918</v>
      </c>
      <c r="J64" s="66">
        <f t="shared" si="6"/>
        <v>0</v>
      </c>
      <c r="K64" s="66"/>
      <c r="L64" s="65">
        <f t="shared" si="7"/>
        <v>2406.4396736584918</v>
      </c>
      <c r="M64" s="65">
        <f t="shared" si="8"/>
        <v>1561.7020387315026</v>
      </c>
      <c r="N64" s="67">
        <f t="shared" si="9"/>
        <v>5.2900000000000003E-2</v>
      </c>
      <c r="O64" s="68">
        <f t="shared" si="10"/>
        <v>353416.59440246486</v>
      </c>
      <c r="P64" s="65"/>
      <c r="Q64" s="65">
        <f t="shared" si="2"/>
        <v>46583.405597535137</v>
      </c>
      <c r="R64" s="69">
        <f t="shared" si="11"/>
        <v>0</v>
      </c>
      <c r="S64" s="64">
        <f t="shared" si="3"/>
        <v>47543</v>
      </c>
      <c r="T64" s="70">
        <f t="shared" si="12"/>
        <v>238</v>
      </c>
      <c r="U64" s="71">
        <f t="shared" si="4"/>
        <v>147.21388444315832</v>
      </c>
    </row>
    <row r="65" spans="7:21" ht="14.1" customHeight="1">
      <c r="G65" s="63">
        <f t="shared" si="0"/>
        <v>64</v>
      </c>
      <c r="H65" s="64">
        <f t="shared" si="1"/>
        <v>47574</v>
      </c>
      <c r="I65" s="65">
        <f t="shared" si="5"/>
        <v>2406.4396736584918</v>
      </c>
      <c r="J65" s="66">
        <f t="shared" si="6"/>
        <v>0</v>
      </c>
      <c r="K65" s="66"/>
      <c r="L65" s="65">
        <f t="shared" si="7"/>
        <v>2406.4396736584918</v>
      </c>
      <c r="M65" s="65">
        <f t="shared" si="8"/>
        <v>1557.9781536575326</v>
      </c>
      <c r="N65" s="67">
        <f t="shared" si="9"/>
        <v>5.2900000000000003E-2</v>
      </c>
      <c r="O65" s="68">
        <f t="shared" si="10"/>
        <v>352568.13288246386</v>
      </c>
      <c r="P65" s="65"/>
      <c r="Q65" s="65">
        <f t="shared" si="2"/>
        <v>47431.867117536138</v>
      </c>
      <c r="R65" s="69">
        <f t="shared" si="11"/>
        <v>0</v>
      </c>
      <c r="S65" s="64">
        <f t="shared" si="3"/>
        <v>47574</v>
      </c>
      <c r="T65" s="70">
        <f t="shared" si="12"/>
        <v>237</v>
      </c>
      <c r="U65" s="71">
        <f t="shared" si="4"/>
        <v>146.86285231707853</v>
      </c>
    </row>
    <row r="66" spans="7:21" ht="14.1" customHeight="1">
      <c r="G66" s="63">
        <f t="shared" ref="G66:G129" si="13">(ROW(G66)-1)</f>
        <v>65</v>
      </c>
      <c r="H66" s="64">
        <f t="shared" ref="H66:H129" si="14">DATE(YEAR(D$15),MONTH(D$15)+(ROW(H66)-2),DAY(D$15))</f>
        <v>47604</v>
      </c>
      <c r="I66" s="65">
        <f t="shared" si="5"/>
        <v>2406.4396736584918</v>
      </c>
      <c r="J66" s="66">
        <f t="shared" si="6"/>
        <v>0</v>
      </c>
      <c r="K66" s="66"/>
      <c r="L66" s="65">
        <f t="shared" si="7"/>
        <v>2406.4396736584918</v>
      </c>
      <c r="M66" s="65">
        <f t="shared" si="8"/>
        <v>1554.2378524568617</v>
      </c>
      <c r="N66" s="67">
        <f t="shared" si="9"/>
        <v>5.2900000000000003E-2</v>
      </c>
      <c r="O66" s="68">
        <f t="shared" si="10"/>
        <v>351715.93106126221</v>
      </c>
      <c r="P66" s="65"/>
      <c r="Q66" s="65">
        <f t="shared" ref="Q66:Q129" si="15">D$5-O66</f>
        <v>48284.068938737793</v>
      </c>
      <c r="R66" s="69">
        <f t="shared" si="11"/>
        <v>0</v>
      </c>
      <c r="S66" s="64">
        <f t="shared" ref="S66:S129" si="16">H66</f>
        <v>47604</v>
      </c>
      <c r="T66" s="70">
        <f t="shared" si="12"/>
        <v>236</v>
      </c>
      <c r="U66" s="71">
        <f t="shared" ref="U66:U129" si="17">(1 - POWER(1 + N66 / 12, -1 * T66)) / (N66 / 12)</f>
        <v>146.51027272437636</v>
      </c>
    </row>
    <row r="67" spans="7:21" ht="14.1" customHeight="1">
      <c r="G67" s="63">
        <f t="shared" si="13"/>
        <v>66</v>
      </c>
      <c r="H67" s="64">
        <f t="shared" si="14"/>
        <v>47635</v>
      </c>
      <c r="I67" s="65">
        <f t="shared" ref="I67:I130" si="18">IF((J66+K66)&gt;D$18,O66/U67,I66)</f>
        <v>2406.4396736584918</v>
      </c>
      <c r="J67" s="66">
        <f t="shared" ref="J67:J130" si="19">J66</f>
        <v>0</v>
      </c>
      <c r="K67" s="66"/>
      <c r="L67" s="65">
        <f t="shared" ref="L67:L130" si="20">MIN(I67+J67+K67, O66+M67)</f>
        <v>2406.4396736584918</v>
      </c>
      <c r="M67" s="65">
        <f t="shared" ref="M67:M130" si="21">O66 * (N67/12)</f>
        <v>1550.481062761731</v>
      </c>
      <c r="N67" s="67">
        <f t="shared" ref="N67:N130" si="22">N66</f>
        <v>5.2900000000000003E-2</v>
      </c>
      <c r="O67" s="68">
        <f t="shared" ref="O67:O130" si="23">IF((O66-L67)+M67 &lt; 0.005, 0, (O66-L67)+M67)</f>
        <v>350859.97245036543</v>
      </c>
      <c r="P67" s="65"/>
      <c r="Q67" s="65">
        <f t="shared" si="15"/>
        <v>49140.027549634571</v>
      </c>
      <c r="R67" s="69">
        <f t="shared" ref="R67:R130" si="24">R66+(J67+K67)</f>
        <v>0</v>
      </c>
      <c r="S67" s="64">
        <f t="shared" si="16"/>
        <v>47635</v>
      </c>
      <c r="T67" s="70">
        <f t="shared" ref="T67:T130" si="25">T66-1</f>
        <v>235</v>
      </c>
      <c r="U67" s="71">
        <f t="shared" si="17"/>
        <v>146.15613884330295</v>
      </c>
    </row>
    <row r="68" spans="7:21" ht="14.1" customHeight="1">
      <c r="G68" s="63">
        <f t="shared" si="13"/>
        <v>67</v>
      </c>
      <c r="H68" s="64">
        <f t="shared" si="14"/>
        <v>47665</v>
      </c>
      <c r="I68" s="65">
        <f t="shared" si="18"/>
        <v>2406.4396736584918</v>
      </c>
      <c r="J68" s="66">
        <f t="shared" si="19"/>
        <v>0</v>
      </c>
      <c r="K68" s="66"/>
      <c r="L68" s="65">
        <f t="shared" si="20"/>
        <v>2406.4396736584918</v>
      </c>
      <c r="M68" s="65">
        <f t="shared" si="21"/>
        <v>1546.7077118853611</v>
      </c>
      <c r="N68" s="67">
        <f t="shared" si="22"/>
        <v>5.2900000000000003E-2</v>
      </c>
      <c r="O68" s="68">
        <f t="shared" si="23"/>
        <v>350000.24048859224</v>
      </c>
      <c r="P68" s="65"/>
      <c r="Q68" s="65">
        <f t="shared" si="15"/>
        <v>49999.759511407756</v>
      </c>
      <c r="R68" s="69">
        <f t="shared" si="24"/>
        <v>0</v>
      </c>
      <c r="S68" s="64">
        <f t="shared" si="16"/>
        <v>47665</v>
      </c>
      <c r="T68" s="70">
        <f t="shared" si="25"/>
        <v>234</v>
      </c>
      <c r="U68" s="71">
        <f t="shared" si="17"/>
        <v>145.80044382203718</v>
      </c>
    </row>
    <row r="69" spans="7:21" ht="14.1" customHeight="1">
      <c r="G69" s="63">
        <f t="shared" si="13"/>
        <v>68</v>
      </c>
      <c r="H69" s="64">
        <f t="shared" si="14"/>
        <v>47696</v>
      </c>
      <c r="I69" s="65">
        <f t="shared" si="18"/>
        <v>2406.4396736584918</v>
      </c>
      <c r="J69" s="66">
        <f t="shared" si="19"/>
        <v>0</v>
      </c>
      <c r="K69" s="66"/>
      <c r="L69" s="65">
        <f t="shared" si="20"/>
        <v>2406.4396736584918</v>
      </c>
      <c r="M69" s="65">
        <f t="shared" si="21"/>
        <v>1542.9177268205442</v>
      </c>
      <c r="N69" s="67">
        <f t="shared" si="22"/>
        <v>5.2900000000000003E-2</v>
      </c>
      <c r="O69" s="68">
        <f t="shared" si="23"/>
        <v>349136.71854175429</v>
      </c>
      <c r="P69" s="65"/>
      <c r="Q69" s="65">
        <f t="shared" si="15"/>
        <v>50863.281458245707</v>
      </c>
      <c r="R69" s="69">
        <f t="shared" si="24"/>
        <v>0</v>
      </c>
      <c r="S69" s="64">
        <f t="shared" si="16"/>
        <v>47696</v>
      </c>
      <c r="T69" s="70">
        <f t="shared" si="25"/>
        <v>233</v>
      </c>
      <c r="U69" s="71">
        <f t="shared" si="17"/>
        <v>145.44318077855266</v>
      </c>
    </row>
    <row r="70" spans="7:21" ht="14.1" customHeight="1">
      <c r="G70" s="63">
        <f t="shared" si="13"/>
        <v>69</v>
      </c>
      <c r="H70" s="64">
        <f t="shared" si="14"/>
        <v>47727</v>
      </c>
      <c r="I70" s="65">
        <f t="shared" si="18"/>
        <v>2406.4396736584918</v>
      </c>
      <c r="J70" s="66">
        <f t="shared" si="19"/>
        <v>0</v>
      </c>
      <c r="K70" s="66"/>
      <c r="L70" s="65">
        <f t="shared" si="20"/>
        <v>2406.4396736584918</v>
      </c>
      <c r="M70" s="65">
        <f t="shared" si="21"/>
        <v>1539.1110342382335</v>
      </c>
      <c r="N70" s="67">
        <f t="shared" si="22"/>
        <v>5.2900000000000003E-2</v>
      </c>
      <c r="O70" s="68">
        <f t="shared" si="23"/>
        <v>348269.38990233402</v>
      </c>
      <c r="P70" s="65"/>
      <c r="Q70" s="65">
        <f t="shared" si="15"/>
        <v>51730.61009766598</v>
      </c>
      <c r="R70" s="69">
        <f t="shared" si="24"/>
        <v>0</v>
      </c>
      <c r="S70" s="64">
        <f t="shared" si="16"/>
        <v>47727</v>
      </c>
      <c r="T70" s="70">
        <f t="shared" si="25"/>
        <v>232</v>
      </c>
      <c r="U70" s="71">
        <f t="shared" si="17"/>
        <v>145.08434280048473</v>
      </c>
    </row>
    <row r="71" spans="7:21" ht="14.1" customHeight="1">
      <c r="G71" s="63">
        <f t="shared" si="13"/>
        <v>70</v>
      </c>
      <c r="H71" s="64">
        <f t="shared" si="14"/>
        <v>47757</v>
      </c>
      <c r="I71" s="65">
        <f t="shared" si="18"/>
        <v>2406.4396736584918</v>
      </c>
      <c r="J71" s="66">
        <f t="shared" si="19"/>
        <v>0</v>
      </c>
      <c r="K71" s="66"/>
      <c r="L71" s="65">
        <f t="shared" si="20"/>
        <v>2406.4396736584918</v>
      </c>
      <c r="M71" s="65">
        <f t="shared" si="21"/>
        <v>1535.2875604861226</v>
      </c>
      <c r="N71" s="67">
        <f t="shared" si="22"/>
        <v>5.2900000000000003E-2</v>
      </c>
      <c r="O71" s="68">
        <f t="shared" si="23"/>
        <v>347398.23778916162</v>
      </c>
      <c r="P71" s="65"/>
      <c r="Q71" s="65">
        <f t="shared" si="15"/>
        <v>52601.76221083838</v>
      </c>
      <c r="R71" s="69">
        <f t="shared" si="24"/>
        <v>0</v>
      </c>
      <c r="S71" s="64">
        <f t="shared" si="16"/>
        <v>47757</v>
      </c>
      <c r="T71" s="70">
        <f t="shared" si="25"/>
        <v>231</v>
      </c>
      <c r="U71" s="71">
        <f t="shared" si="17"/>
        <v>144.7239229449969</v>
      </c>
    </row>
    <row r="72" spans="7:21" ht="14.1" customHeight="1">
      <c r="G72" s="63">
        <f t="shared" si="13"/>
        <v>71</v>
      </c>
      <c r="H72" s="64">
        <f t="shared" si="14"/>
        <v>47788</v>
      </c>
      <c r="I72" s="65">
        <f t="shared" si="18"/>
        <v>2406.4396736584918</v>
      </c>
      <c r="J72" s="66">
        <f t="shared" si="19"/>
        <v>0</v>
      </c>
      <c r="K72" s="66"/>
      <c r="L72" s="65">
        <f t="shared" si="20"/>
        <v>2406.4396736584918</v>
      </c>
      <c r="M72" s="65">
        <f t="shared" si="21"/>
        <v>1531.4472315872208</v>
      </c>
      <c r="N72" s="67">
        <f t="shared" si="22"/>
        <v>5.2900000000000003E-2</v>
      </c>
      <c r="O72" s="68">
        <f t="shared" si="23"/>
        <v>346523.2453470903</v>
      </c>
      <c r="P72" s="65"/>
      <c r="Q72" s="65">
        <f t="shared" si="15"/>
        <v>53476.754652909702</v>
      </c>
      <c r="R72" s="69">
        <f t="shared" si="24"/>
        <v>0</v>
      </c>
      <c r="S72" s="64">
        <f t="shared" si="16"/>
        <v>47788</v>
      </c>
      <c r="T72" s="70">
        <f t="shared" si="25"/>
        <v>230</v>
      </c>
      <c r="U72" s="71">
        <f t="shared" si="17"/>
        <v>144.36191423864608</v>
      </c>
    </row>
    <row r="73" spans="7:21" ht="14.1" customHeight="1">
      <c r="G73" s="63">
        <f t="shared" si="13"/>
        <v>72</v>
      </c>
      <c r="H73" s="64">
        <f t="shared" si="14"/>
        <v>47818</v>
      </c>
      <c r="I73" s="65">
        <f t="shared" si="18"/>
        <v>2406.4396736584918</v>
      </c>
      <c r="J73" s="66">
        <f t="shared" si="19"/>
        <v>0</v>
      </c>
      <c r="K73" s="66"/>
      <c r="L73" s="65">
        <f t="shared" si="20"/>
        <v>2406.4396736584918</v>
      </c>
      <c r="M73" s="65">
        <f t="shared" si="21"/>
        <v>1527.5899732384232</v>
      </c>
      <c r="N73" s="67">
        <f t="shared" si="22"/>
        <v>5.2900000000000003E-2</v>
      </c>
      <c r="O73" s="68">
        <f t="shared" si="23"/>
        <v>345644.39564667019</v>
      </c>
      <c r="P73" s="65"/>
      <c r="Q73" s="65">
        <f t="shared" si="15"/>
        <v>54355.604353329807</v>
      </c>
      <c r="R73" s="69">
        <f t="shared" si="24"/>
        <v>0</v>
      </c>
      <c r="S73" s="64">
        <f t="shared" si="16"/>
        <v>47818</v>
      </c>
      <c r="T73" s="70">
        <f t="shared" si="25"/>
        <v>229</v>
      </c>
      <c r="U73" s="71">
        <f t="shared" si="17"/>
        <v>143.9983096772481</v>
      </c>
    </row>
    <row r="74" spans="7:21" ht="14.1" customHeight="1">
      <c r="G74" s="63">
        <f t="shared" si="13"/>
        <v>73</v>
      </c>
      <c r="H74" s="64">
        <f t="shared" si="14"/>
        <v>47849</v>
      </c>
      <c r="I74" s="65">
        <f t="shared" si="18"/>
        <v>2406.4396736584918</v>
      </c>
      <c r="J74" s="66">
        <f t="shared" si="19"/>
        <v>0</v>
      </c>
      <c r="K74" s="66"/>
      <c r="L74" s="65">
        <f t="shared" si="20"/>
        <v>2406.4396736584918</v>
      </c>
      <c r="M74" s="65">
        <f t="shared" si="21"/>
        <v>1523.7157108090712</v>
      </c>
      <c r="N74" s="67">
        <f t="shared" si="22"/>
        <v>5.2900000000000003E-2</v>
      </c>
      <c r="O74" s="68">
        <f t="shared" si="23"/>
        <v>344761.67168382072</v>
      </c>
      <c r="P74" s="65"/>
      <c r="Q74" s="65">
        <f t="shared" si="15"/>
        <v>55238.328316179279</v>
      </c>
      <c r="R74" s="69">
        <f t="shared" si="24"/>
        <v>0</v>
      </c>
      <c r="S74" s="64">
        <f t="shared" si="16"/>
        <v>47849</v>
      </c>
      <c r="T74" s="70">
        <f t="shared" si="25"/>
        <v>228</v>
      </c>
      <c r="U74" s="71">
        <f t="shared" si="17"/>
        <v>143.63310222574199</v>
      </c>
    </row>
    <row r="75" spans="7:21" ht="14.1" customHeight="1">
      <c r="G75" s="63">
        <f t="shared" si="13"/>
        <v>74</v>
      </c>
      <c r="H75" s="64">
        <f t="shared" si="14"/>
        <v>47880</v>
      </c>
      <c r="I75" s="65">
        <f t="shared" si="18"/>
        <v>2406.4396736584918</v>
      </c>
      <c r="J75" s="66">
        <f t="shared" si="19"/>
        <v>0</v>
      </c>
      <c r="K75" s="66"/>
      <c r="L75" s="65">
        <f t="shared" si="20"/>
        <v>2406.4396736584918</v>
      </c>
      <c r="M75" s="65">
        <f t="shared" si="21"/>
        <v>1519.8243693395098</v>
      </c>
      <c r="N75" s="67">
        <f t="shared" si="22"/>
        <v>5.2900000000000003E-2</v>
      </c>
      <c r="O75" s="68">
        <f t="shared" si="23"/>
        <v>343875.05637950171</v>
      </c>
      <c r="P75" s="65"/>
      <c r="Q75" s="65">
        <f t="shared" si="15"/>
        <v>56124.943620498292</v>
      </c>
      <c r="R75" s="69">
        <f t="shared" si="24"/>
        <v>0</v>
      </c>
      <c r="S75" s="64">
        <f t="shared" si="16"/>
        <v>47880</v>
      </c>
      <c r="T75" s="70">
        <f t="shared" si="25"/>
        <v>227</v>
      </c>
      <c r="U75" s="71">
        <f t="shared" si="17"/>
        <v>143.26628481805378</v>
      </c>
    </row>
    <row r="76" spans="7:21" ht="14.1" customHeight="1">
      <c r="G76" s="63">
        <f t="shared" si="13"/>
        <v>75</v>
      </c>
      <c r="H76" s="64">
        <f t="shared" si="14"/>
        <v>47908</v>
      </c>
      <c r="I76" s="65">
        <f t="shared" si="18"/>
        <v>2406.4396736584918</v>
      </c>
      <c r="J76" s="66">
        <f t="shared" si="19"/>
        <v>0</v>
      </c>
      <c r="K76" s="66"/>
      <c r="L76" s="65">
        <f t="shared" si="20"/>
        <v>2406.4396736584918</v>
      </c>
      <c r="M76" s="65">
        <f t="shared" si="21"/>
        <v>1515.9158735396368</v>
      </c>
      <c r="N76" s="67">
        <f t="shared" si="22"/>
        <v>5.2900000000000003E-2</v>
      </c>
      <c r="O76" s="68">
        <f t="shared" si="23"/>
        <v>342984.53257938282</v>
      </c>
      <c r="P76" s="65"/>
      <c r="Q76" s="65">
        <f t="shared" si="15"/>
        <v>57015.467420617177</v>
      </c>
      <c r="R76" s="69">
        <f t="shared" si="24"/>
        <v>0</v>
      </c>
      <c r="S76" s="64">
        <f t="shared" si="16"/>
        <v>47908</v>
      </c>
      <c r="T76" s="70">
        <f t="shared" si="25"/>
        <v>226</v>
      </c>
      <c r="U76" s="71">
        <f t="shared" si="17"/>
        <v>142.89785035696002</v>
      </c>
    </row>
    <row r="77" spans="7:21" ht="14.1" customHeight="1">
      <c r="G77" s="63">
        <f t="shared" si="13"/>
        <v>76</v>
      </c>
      <c r="H77" s="64">
        <f t="shared" si="14"/>
        <v>47939</v>
      </c>
      <c r="I77" s="65">
        <f t="shared" si="18"/>
        <v>2406.4396736584918</v>
      </c>
      <c r="J77" s="66">
        <f t="shared" si="19"/>
        <v>0</v>
      </c>
      <c r="K77" s="66"/>
      <c r="L77" s="65">
        <f t="shared" si="20"/>
        <v>2406.4396736584918</v>
      </c>
      <c r="M77" s="65">
        <f t="shared" si="21"/>
        <v>1511.9901477874459</v>
      </c>
      <c r="N77" s="67">
        <f t="shared" si="22"/>
        <v>5.2900000000000003E-2</v>
      </c>
      <c r="O77" s="68">
        <f t="shared" si="23"/>
        <v>342090.08305351174</v>
      </c>
      <c r="P77" s="65"/>
      <c r="Q77" s="65">
        <f t="shared" si="15"/>
        <v>57909.916946488258</v>
      </c>
      <c r="R77" s="69">
        <f t="shared" si="24"/>
        <v>0</v>
      </c>
      <c r="S77" s="64">
        <f t="shared" si="16"/>
        <v>47939</v>
      </c>
      <c r="T77" s="70">
        <f t="shared" si="25"/>
        <v>225</v>
      </c>
      <c r="U77" s="71">
        <f t="shared" si="17"/>
        <v>142.52779171395028</v>
      </c>
    </row>
    <row r="78" spans="7:21" ht="14.1" customHeight="1">
      <c r="G78" s="63">
        <f t="shared" si="13"/>
        <v>77</v>
      </c>
      <c r="H78" s="64">
        <f t="shared" si="14"/>
        <v>47969</v>
      </c>
      <c r="I78" s="65">
        <f t="shared" si="18"/>
        <v>2406.4396736584918</v>
      </c>
      <c r="J78" s="66">
        <f t="shared" si="19"/>
        <v>0</v>
      </c>
      <c r="K78" s="66"/>
      <c r="L78" s="65">
        <f t="shared" si="20"/>
        <v>2406.4396736584918</v>
      </c>
      <c r="M78" s="65">
        <f t="shared" si="21"/>
        <v>1508.0471161275643</v>
      </c>
      <c r="N78" s="67">
        <f t="shared" si="22"/>
        <v>5.2900000000000003E-2</v>
      </c>
      <c r="O78" s="68">
        <f t="shared" si="23"/>
        <v>341191.69049598079</v>
      </c>
      <c r="P78" s="65"/>
      <c r="Q78" s="65">
        <f t="shared" si="15"/>
        <v>58808.309504019213</v>
      </c>
      <c r="R78" s="69">
        <f t="shared" si="24"/>
        <v>0</v>
      </c>
      <c r="S78" s="64">
        <f t="shared" si="16"/>
        <v>47969</v>
      </c>
      <c r="T78" s="70">
        <f t="shared" si="25"/>
        <v>224</v>
      </c>
      <c r="U78" s="71">
        <f t="shared" si="17"/>
        <v>142.15610172908927</v>
      </c>
    </row>
    <row r="79" spans="7:21" ht="14.1" customHeight="1">
      <c r="G79" s="63">
        <f t="shared" si="13"/>
        <v>78</v>
      </c>
      <c r="H79" s="64">
        <f t="shared" si="14"/>
        <v>48000</v>
      </c>
      <c r="I79" s="65">
        <f t="shared" si="18"/>
        <v>2406.4396736584918</v>
      </c>
      <c r="J79" s="66">
        <f t="shared" si="19"/>
        <v>0</v>
      </c>
      <c r="K79" s="66"/>
      <c r="L79" s="65">
        <f t="shared" si="20"/>
        <v>2406.4396736584918</v>
      </c>
      <c r="M79" s="65">
        <f t="shared" si="21"/>
        <v>1504.0867022697821</v>
      </c>
      <c r="N79" s="67">
        <f t="shared" si="22"/>
        <v>5.2900000000000003E-2</v>
      </c>
      <c r="O79" s="68">
        <f t="shared" si="23"/>
        <v>340289.33752459206</v>
      </c>
      <c r="P79" s="65"/>
      <c r="Q79" s="65">
        <f t="shared" si="15"/>
        <v>59710.662475407938</v>
      </c>
      <c r="R79" s="69">
        <f t="shared" si="24"/>
        <v>0</v>
      </c>
      <c r="S79" s="64">
        <f t="shared" si="16"/>
        <v>48000</v>
      </c>
      <c r="T79" s="70">
        <f t="shared" si="25"/>
        <v>223</v>
      </c>
      <c r="U79" s="71">
        <f t="shared" si="17"/>
        <v>141.78277321087836</v>
      </c>
    </row>
    <row r="80" spans="7:21" ht="14.1" customHeight="1">
      <c r="G80" s="63">
        <f t="shared" si="13"/>
        <v>79</v>
      </c>
      <c r="H80" s="64">
        <f t="shared" si="14"/>
        <v>48030</v>
      </c>
      <c r="I80" s="65">
        <f t="shared" si="18"/>
        <v>2406.4396736584918</v>
      </c>
      <c r="J80" s="66">
        <f t="shared" si="19"/>
        <v>0</v>
      </c>
      <c r="K80" s="66"/>
      <c r="L80" s="65">
        <f t="shared" si="20"/>
        <v>2406.4396736584918</v>
      </c>
      <c r="M80" s="65">
        <f t="shared" si="21"/>
        <v>1500.1088295875768</v>
      </c>
      <c r="N80" s="67">
        <f t="shared" si="22"/>
        <v>5.2900000000000003E-2</v>
      </c>
      <c r="O80" s="68">
        <f t="shared" si="23"/>
        <v>339383.00668052112</v>
      </c>
      <c r="P80" s="65"/>
      <c r="Q80" s="65">
        <f t="shared" si="15"/>
        <v>60616.993319478875</v>
      </c>
      <c r="R80" s="69">
        <f t="shared" si="24"/>
        <v>0</v>
      </c>
      <c r="S80" s="64">
        <f t="shared" si="16"/>
        <v>48030</v>
      </c>
      <c r="T80" s="70">
        <f t="shared" si="25"/>
        <v>222</v>
      </c>
      <c r="U80" s="71">
        <f t="shared" si="17"/>
        <v>141.40779893611628</v>
      </c>
    </row>
    <row r="81" spans="7:21" ht="14.1" customHeight="1">
      <c r="G81" s="63">
        <f t="shared" si="13"/>
        <v>80</v>
      </c>
      <c r="H81" s="64">
        <f t="shared" si="14"/>
        <v>48061</v>
      </c>
      <c r="I81" s="65">
        <f t="shared" si="18"/>
        <v>2406.4396736584918</v>
      </c>
      <c r="J81" s="66">
        <f t="shared" si="19"/>
        <v>0</v>
      </c>
      <c r="K81" s="66"/>
      <c r="L81" s="65">
        <f t="shared" si="20"/>
        <v>2406.4396736584918</v>
      </c>
      <c r="M81" s="65">
        <f t="shared" si="21"/>
        <v>1496.1134211166307</v>
      </c>
      <c r="N81" s="67">
        <f t="shared" si="22"/>
        <v>5.2900000000000003E-2</v>
      </c>
      <c r="O81" s="68">
        <f t="shared" si="23"/>
        <v>338472.68042797921</v>
      </c>
      <c r="P81" s="65"/>
      <c r="Q81" s="65">
        <f t="shared" si="15"/>
        <v>61527.319572020788</v>
      </c>
      <c r="R81" s="69">
        <f t="shared" si="24"/>
        <v>0</v>
      </c>
      <c r="S81" s="64">
        <f t="shared" si="16"/>
        <v>48061</v>
      </c>
      <c r="T81" s="70">
        <f t="shared" si="25"/>
        <v>221</v>
      </c>
      <c r="U81" s="71">
        <f t="shared" si="17"/>
        <v>141.03117164975964</v>
      </c>
    </row>
    <row r="82" spans="7:21" ht="14.1" customHeight="1">
      <c r="G82" s="63">
        <f t="shared" si="13"/>
        <v>81</v>
      </c>
      <c r="H82" s="64">
        <f t="shared" si="14"/>
        <v>48092</v>
      </c>
      <c r="I82" s="65">
        <f t="shared" si="18"/>
        <v>2406.4396736584918</v>
      </c>
      <c r="J82" s="66">
        <f t="shared" si="19"/>
        <v>0</v>
      </c>
      <c r="K82" s="66"/>
      <c r="L82" s="65">
        <f t="shared" si="20"/>
        <v>2406.4396736584918</v>
      </c>
      <c r="M82" s="65">
        <f t="shared" si="21"/>
        <v>1492.1003995533417</v>
      </c>
      <c r="N82" s="67">
        <f t="shared" si="22"/>
        <v>5.2900000000000003E-2</v>
      </c>
      <c r="O82" s="68">
        <f t="shared" si="23"/>
        <v>337558.34115387406</v>
      </c>
      <c r="P82" s="65"/>
      <c r="Q82" s="65">
        <f t="shared" si="15"/>
        <v>62441.658846125938</v>
      </c>
      <c r="R82" s="69">
        <f t="shared" si="24"/>
        <v>0</v>
      </c>
      <c r="S82" s="64">
        <f t="shared" si="16"/>
        <v>48092</v>
      </c>
      <c r="T82" s="70">
        <f t="shared" si="25"/>
        <v>220</v>
      </c>
      <c r="U82" s="71">
        <f t="shared" si="17"/>
        <v>140.65288406478237</v>
      </c>
    </row>
    <row r="83" spans="7:21" ht="14.1" customHeight="1">
      <c r="G83" s="63">
        <f t="shared" si="13"/>
        <v>82</v>
      </c>
      <c r="H83" s="64">
        <f t="shared" si="14"/>
        <v>48122</v>
      </c>
      <c r="I83" s="65">
        <f t="shared" si="18"/>
        <v>2406.4396736584918</v>
      </c>
      <c r="J83" s="66">
        <f t="shared" si="19"/>
        <v>0</v>
      </c>
      <c r="K83" s="66"/>
      <c r="L83" s="65">
        <f t="shared" si="20"/>
        <v>2406.4396736584918</v>
      </c>
      <c r="M83" s="65">
        <f t="shared" si="21"/>
        <v>1488.0696872533283</v>
      </c>
      <c r="N83" s="67">
        <f t="shared" si="22"/>
        <v>5.2900000000000003E-2</v>
      </c>
      <c r="O83" s="68">
        <f t="shared" si="23"/>
        <v>336639.97116746887</v>
      </c>
      <c r="P83" s="65"/>
      <c r="Q83" s="65">
        <f t="shared" si="15"/>
        <v>63360.028832531127</v>
      </c>
      <c r="R83" s="69">
        <f t="shared" si="24"/>
        <v>0</v>
      </c>
      <c r="S83" s="64">
        <f t="shared" si="16"/>
        <v>48122</v>
      </c>
      <c r="T83" s="70">
        <f t="shared" si="25"/>
        <v>219</v>
      </c>
      <c r="U83" s="71">
        <f t="shared" si="17"/>
        <v>140.27292886203458</v>
      </c>
    </row>
    <row r="84" spans="7:21" ht="14.1" customHeight="1">
      <c r="G84" s="63">
        <f t="shared" si="13"/>
        <v>83</v>
      </c>
      <c r="H84" s="64">
        <f t="shared" si="14"/>
        <v>48153</v>
      </c>
      <c r="I84" s="65">
        <f t="shared" si="18"/>
        <v>2406.4396736584918</v>
      </c>
      <c r="J84" s="66">
        <f t="shared" si="19"/>
        <v>0</v>
      </c>
      <c r="K84" s="66"/>
      <c r="L84" s="65">
        <f t="shared" si="20"/>
        <v>2406.4396736584918</v>
      </c>
      <c r="M84" s="65">
        <f t="shared" si="21"/>
        <v>1484.0212062299254</v>
      </c>
      <c r="N84" s="67">
        <f t="shared" si="22"/>
        <v>5.2900000000000003E-2</v>
      </c>
      <c r="O84" s="68">
        <f t="shared" si="23"/>
        <v>335717.55270004028</v>
      </c>
      <c r="P84" s="65"/>
      <c r="Q84" s="65">
        <f t="shared" si="15"/>
        <v>64282.44729995972</v>
      </c>
      <c r="R84" s="69">
        <f t="shared" si="24"/>
        <v>0</v>
      </c>
      <c r="S84" s="64">
        <f t="shared" si="16"/>
        <v>48153</v>
      </c>
      <c r="T84" s="70">
        <f t="shared" si="25"/>
        <v>218</v>
      </c>
      <c r="U84" s="71">
        <f t="shared" si="17"/>
        <v>139.89129869010139</v>
      </c>
    </row>
    <row r="85" spans="7:21" ht="14.1" customHeight="1">
      <c r="G85" s="63">
        <f t="shared" si="13"/>
        <v>84</v>
      </c>
      <c r="H85" s="64">
        <f t="shared" si="14"/>
        <v>48183</v>
      </c>
      <c r="I85" s="65">
        <f t="shared" si="18"/>
        <v>2406.4396736584918</v>
      </c>
      <c r="J85" s="66">
        <f t="shared" si="19"/>
        <v>0</v>
      </c>
      <c r="K85" s="66"/>
      <c r="L85" s="65">
        <f t="shared" si="20"/>
        <v>2406.4396736584918</v>
      </c>
      <c r="M85" s="65">
        <f t="shared" si="21"/>
        <v>1479.9548781526776</v>
      </c>
      <c r="N85" s="67">
        <f t="shared" si="22"/>
        <v>5.2900000000000003E-2</v>
      </c>
      <c r="O85" s="68">
        <f t="shared" si="23"/>
        <v>334791.06790453446</v>
      </c>
      <c r="P85" s="65"/>
      <c r="Q85" s="65">
        <f t="shared" si="15"/>
        <v>65208.932095465541</v>
      </c>
      <c r="R85" s="69">
        <f t="shared" si="24"/>
        <v>0</v>
      </c>
      <c r="S85" s="64">
        <f t="shared" si="16"/>
        <v>48183</v>
      </c>
      <c r="T85" s="70">
        <f t="shared" si="25"/>
        <v>217</v>
      </c>
      <c r="U85" s="71">
        <f t="shared" si="17"/>
        <v>139.50798616516022</v>
      </c>
    </row>
    <row r="86" spans="7:21" ht="14.1" customHeight="1">
      <c r="G86" s="63">
        <f t="shared" si="13"/>
        <v>85</v>
      </c>
      <c r="H86" s="64">
        <f t="shared" si="14"/>
        <v>48214</v>
      </c>
      <c r="I86" s="65">
        <f t="shared" si="18"/>
        <v>2406.4396736584918</v>
      </c>
      <c r="J86" s="66">
        <f t="shared" si="19"/>
        <v>0</v>
      </c>
      <c r="K86" s="66"/>
      <c r="L86" s="65">
        <f t="shared" si="20"/>
        <v>2406.4396736584918</v>
      </c>
      <c r="M86" s="65">
        <f t="shared" si="21"/>
        <v>1475.8706243458228</v>
      </c>
      <c r="N86" s="67">
        <f t="shared" si="22"/>
        <v>5.2900000000000003E-2</v>
      </c>
      <c r="O86" s="68">
        <f t="shared" si="23"/>
        <v>333860.49885522178</v>
      </c>
      <c r="P86" s="65"/>
      <c r="Q86" s="65">
        <f t="shared" si="15"/>
        <v>66139.501144778216</v>
      </c>
      <c r="R86" s="69">
        <f t="shared" si="24"/>
        <v>0</v>
      </c>
      <c r="S86" s="64">
        <f t="shared" si="16"/>
        <v>48214</v>
      </c>
      <c r="T86" s="70">
        <f t="shared" si="25"/>
        <v>216</v>
      </c>
      <c r="U86" s="71">
        <f t="shared" si="17"/>
        <v>139.12298387083831</v>
      </c>
    </row>
    <row r="87" spans="7:21" ht="14.1" customHeight="1">
      <c r="G87" s="63">
        <f t="shared" si="13"/>
        <v>86</v>
      </c>
      <c r="H87" s="64">
        <f t="shared" si="14"/>
        <v>48245</v>
      </c>
      <c r="I87" s="65">
        <f t="shared" si="18"/>
        <v>2406.4396736584918</v>
      </c>
      <c r="J87" s="66">
        <f t="shared" si="19"/>
        <v>0</v>
      </c>
      <c r="K87" s="66"/>
      <c r="L87" s="65">
        <f t="shared" si="20"/>
        <v>2406.4396736584918</v>
      </c>
      <c r="M87" s="65">
        <f t="shared" si="21"/>
        <v>1471.7683657867694</v>
      </c>
      <c r="N87" s="67">
        <f t="shared" si="22"/>
        <v>5.2900000000000003E-2</v>
      </c>
      <c r="O87" s="68">
        <f t="shared" si="23"/>
        <v>332925.82754735003</v>
      </c>
      <c r="P87" s="65"/>
      <c r="Q87" s="65">
        <f t="shared" si="15"/>
        <v>67074.172452649975</v>
      </c>
      <c r="R87" s="69">
        <f t="shared" si="24"/>
        <v>0</v>
      </c>
      <c r="S87" s="64">
        <f t="shared" si="16"/>
        <v>48245</v>
      </c>
      <c r="T87" s="70">
        <f t="shared" si="25"/>
        <v>215</v>
      </c>
      <c r="U87" s="71">
        <f t="shared" si="17"/>
        <v>138.7362843580689</v>
      </c>
    </row>
    <row r="88" spans="7:21" ht="14.1" customHeight="1">
      <c r="G88" s="63">
        <f t="shared" si="13"/>
        <v>87</v>
      </c>
      <c r="H88" s="64">
        <f t="shared" si="14"/>
        <v>48274</v>
      </c>
      <c r="I88" s="65">
        <f t="shared" si="18"/>
        <v>2406.4396736584918</v>
      </c>
      <c r="J88" s="66">
        <f t="shared" si="19"/>
        <v>0</v>
      </c>
      <c r="K88" s="66"/>
      <c r="L88" s="65">
        <f t="shared" si="20"/>
        <v>2406.4396736584918</v>
      </c>
      <c r="M88" s="65">
        <f t="shared" si="21"/>
        <v>1467.6480231045682</v>
      </c>
      <c r="N88" s="67">
        <f t="shared" si="22"/>
        <v>5.2900000000000003E-2</v>
      </c>
      <c r="O88" s="68">
        <f t="shared" si="23"/>
        <v>331987.03589679609</v>
      </c>
      <c r="P88" s="65"/>
      <c r="Q88" s="65">
        <f t="shared" si="15"/>
        <v>68012.964103203907</v>
      </c>
      <c r="R88" s="69">
        <f t="shared" si="24"/>
        <v>0</v>
      </c>
      <c r="S88" s="64">
        <f t="shared" si="16"/>
        <v>48274</v>
      </c>
      <c r="T88" s="70">
        <f t="shared" si="25"/>
        <v>214</v>
      </c>
      <c r="U88" s="71">
        <f t="shared" si="17"/>
        <v>138.34788014494742</v>
      </c>
    </row>
    <row r="89" spans="7:21" ht="14.1" customHeight="1">
      <c r="G89" s="63">
        <f t="shared" si="13"/>
        <v>88</v>
      </c>
      <c r="H89" s="64">
        <f t="shared" si="14"/>
        <v>48305</v>
      </c>
      <c r="I89" s="65">
        <f t="shared" si="18"/>
        <v>2406.4396736584918</v>
      </c>
      <c r="J89" s="66">
        <f t="shared" si="19"/>
        <v>0</v>
      </c>
      <c r="K89" s="66"/>
      <c r="L89" s="65">
        <f t="shared" si="20"/>
        <v>2406.4396736584918</v>
      </c>
      <c r="M89" s="65">
        <f t="shared" si="21"/>
        <v>1463.5095165783762</v>
      </c>
      <c r="N89" s="67">
        <f t="shared" si="22"/>
        <v>5.2900000000000003E-2</v>
      </c>
      <c r="O89" s="68">
        <f t="shared" si="23"/>
        <v>331044.10573971597</v>
      </c>
      <c r="P89" s="65"/>
      <c r="Q89" s="65">
        <f t="shared" si="15"/>
        <v>68955.894260284025</v>
      </c>
      <c r="R89" s="69">
        <f t="shared" si="24"/>
        <v>0</v>
      </c>
      <c r="S89" s="64">
        <f t="shared" si="16"/>
        <v>48305</v>
      </c>
      <c r="T89" s="70">
        <f t="shared" si="25"/>
        <v>213</v>
      </c>
      <c r="U89" s="71">
        <f t="shared" si="17"/>
        <v>137.95776371658636</v>
      </c>
    </row>
    <row r="90" spans="7:21" ht="14.1" customHeight="1">
      <c r="G90" s="63">
        <f t="shared" si="13"/>
        <v>89</v>
      </c>
      <c r="H90" s="64">
        <f t="shared" si="14"/>
        <v>48335</v>
      </c>
      <c r="I90" s="65">
        <f t="shared" si="18"/>
        <v>2406.4396736584918</v>
      </c>
      <c r="J90" s="66">
        <f t="shared" si="19"/>
        <v>0</v>
      </c>
      <c r="K90" s="66"/>
      <c r="L90" s="65">
        <f t="shared" si="20"/>
        <v>2406.4396736584918</v>
      </c>
      <c r="M90" s="65">
        <f t="shared" si="21"/>
        <v>1459.3527661359146</v>
      </c>
      <c r="N90" s="67">
        <f t="shared" si="22"/>
        <v>5.2900000000000003E-2</v>
      </c>
      <c r="O90" s="68">
        <f t="shared" si="23"/>
        <v>330097.0188321934</v>
      </c>
      <c r="P90" s="65"/>
      <c r="Q90" s="65">
        <f t="shared" si="15"/>
        <v>69902.981167806603</v>
      </c>
      <c r="R90" s="69">
        <f t="shared" si="24"/>
        <v>0</v>
      </c>
      <c r="S90" s="64">
        <f t="shared" si="16"/>
        <v>48335</v>
      </c>
      <c r="T90" s="70">
        <f t="shared" si="25"/>
        <v>212</v>
      </c>
      <c r="U90" s="71">
        <f t="shared" si="17"/>
        <v>137.56592752497031</v>
      </c>
    </row>
    <row r="91" spans="7:21" ht="14.1" customHeight="1">
      <c r="G91" s="63">
        <f t="shared" si="13"/>
        <v>90</v>
      </c>
      <c r="H91" s="64">
        <f t="shared" si="14"/>
        <v>48366</v>
      </c>
      <c r="I91" s="65">
        <f t="shared" si="18"/>
        <v>2406.4396736584918</v>
      </c>
      <c r="J91" s="66">
        <f t="shared" si="19"/>
        <v>0</v>
      </c>
      <c r="K91" s="66"/>
      <c r="L91" s="65">
        <f t="shared" si="20"/>
        <v>2406.4396736584918</v>
      </c>
      <c r="M91" s="65">
        <f t="shared" si="21"/>
        <v>1455.1776913519193</v>
      </c>
      <c r="N91" s="67">
        <f t="shared" si="22"/>
        <v>5.2900000000000003E-2</v>
      </c>
      <c r="O91" s="68">
        <f t="shared" si="23"/>
        <v>329145.75684988679</v>
      </c>
      <c r="P91" s="65"/>
      <c r="Q91" s="65">
        <f t="shared" si="15"/>
        <v>70854.243150113209</v>
      </c>
      <c r="R91" s="69">
        <f t="shared" si="24"/>
        <v>0</v>
      </c>
      <c r="S91" s="64">
        <f t="shared" si="16"/>
        <v>48366</v>
      </c>
      <c r="T91" s="70">
        <f t="shared" si="25"/>
        <v>211</v>
      </c>
      <c r="U91" s="71">
        <f t="shared" si="17"/>
        <v>137.17236398880954</v>
      </c>
    </row>
    <row r="92" spans="7:21" ht="14.1" customHeight="1">
      <c r="G92" s="63">
        <f t="shared" si="13"/>
        <v>91</v>
      </c>
      <c r="H92" s="64">
        <f t="shared" si="14"/>
        <v>48396</v>
      </c>
      <c r="I92" s="65">
        <f t="shared" si="18"/>
        <v>2406.4396736584918</v>
      </c>
      <c r="J92" s="66">
        <f t="shared" si="19"/>
        <v>0</v>
      </c>
      <c r="K92" s="66"/>
      <c r="L92" s="65">
        <f t="shared" si="20"/>
        <v>2406.4396736584918</v>
      </c>
      <c r="M92" s="65">
        <f t="shared" si="21"/>
        <v>1450.9842114465844</v>
      </c>
      <c r="N92" s="67">
        <f t="shared" si="22"/>
        <v>5.2900000000000003E-2</v>
      </c>
      <c r="O92" s="68">
        <f t="shared" si="23"/>
        <v>328190.30138767487</v>
      </c>
      <c r="P92" s="65"/>
      <c r="Q92" s="65">
        <f t="shared" si="15"/>
        <v>71809.698612325126</v>
      </c>
      <c r="R92" s="69">
        <f t="shared" si="24"/>
        <v>0</v>
      </c>
      <c r="S92" s="64">
        <f t="shared" si="16"/>
        <v>48396</v>
      </c>
      <c r="T92" s="70">
        <f t="shared" si="25"/>
        <v>210</v>
      </c>
      <c r="U92" s="71">
        <f t="shared" si="17"/>
        <v>136.77706549339354</v>
      </c>
    </row>
    <row r="93" spans="7:21" ht="14.1" customHeight="1">
      <c r="G93" s="63">
        <f t="shared" si="13"/>
        <v>92</v>
      </c>
      <c r="H93" s="64">
        <f t="shared" si="14"/>
        <v>48427</v>
      </c>
      <c r="I93" s="65">
        <f t="shared" si="18"/>
        <v>2406.4396736584918</v>
      </c>
      <c r="J93" s="66">
        <f t="shared" si="19"/>
        <v>0</v>
      </c>
      <c r="K93" s="66"/>
      <c r="L93" s="65">
        <f t="shared" si="20"/>
        <v>2406.4396736584918</v>
      </c>
      <c r="M93" s="65">
        <f t="shared" si="21"/>
        <v>1446.7722452840001</v>
      </c>
      <c r="N93" s="67">
        <f t="shared" si="22"/>
        <v>5.2900000000000003E-2</v>
      </c>
      <c r="O93" s="68">
        <f t="shared" si="23"/>
        <v>327230.63395930035</v>
      </c>
      <c r="P93" s="65"/>
      <c r="Q93" s="65">
        <f t="shared" si="15"/>
        <v>72769.36604069965</v>
      </c>
      <c r="R93" s="69">
        <f t="shared" si="24"/>
        <v>0</v>
      </c>
      <c r="S93" s="64">
        <f t="shared" si="16"/>
        <v>48427</v>
      </c>
      <c r="T93" s="70">
        <f t="shared" si="25"/>
        <v>209</v>
      </c>
      <c r="U93" s="71">
        <f t="shared" si="17"/>
        <v>136.38002439044357</v>
      </c>
    </row>
    <row r="94" spans="7:21" ht="14.1" customHeight="1">
      <c r="G94" s="63">
        <f t="shared" si="13"/>
        <v>93</v>
      </c>
      <c r="H94" s="64">
        <f t="shared" si="14"/>
        <v>48458</v>
      </c>
      <c r="I94" s="65">
        <f t="shared" si="18"/>
        <v>2406.4396736584918</v>
      </c>
      <c r="J94" s="66">
        <f t="shared" si="19"/>
        <v>0</v>
      </c>
      <c r="K94" s="66"/>
      <c r="L94" s="65">
        <f t="shared" si="20"/>
        <v>2406.4396736584918</v>
      </c>
      <c r="M94" s="65">
        <f t="shared" si="21"/>
        <v>1442.5417113705826</v>
      </c>
      <c r="N94" s="67">
        <f t="shared" si="22"/>
        <v>5.2900000000000003E-2</v>
      </c>
      <c r="O94" s="68">
        <f t="shared" si="23"/>
        <v>326266.73599701241</v>
      </c>
      <c r="P94" s="65"/>
      <c r="Q94" s="65">
        <f t="shared" si="15"/>
        <v>73733.264002987591</v>
      </c>
      <c r="R94" s="69">
        <f t="shared" si="24"/>
        <v>0</v>
      </c>
      <c r="S94" s="64">
        <f t="shared" si="16"/>
        <v>48458</v>
      </c>
      <c r="T94" s="70">
        <f t="shared" si="25"/>
        <v>208</v>
      </c>
      <c r="U94" s="71">
        <f t="shared" si="17"/>
        <v>135.98123299796478</v>
      </c>
    </row>
    <row r="95" spans="7:21" ht="14.1" customHeight="1">
      <c r="G95" s="63">
        <f t="shared" si="13"/>
        <v>94</v>
      </c>
      <c r="H95" s="64">
        <f t="shared" si="14"/>
        <v>48488</v>
      </c>
      <c r="I95" s="65">
        <f t="shared" si="18"/>
        <v>2406.4396736584918</v>
      </c>
      <c r="J95" s="66">
        <f t="shared" si="19"/>
        <v>0</v>
      </c>
      <c r="K95" s="66"/>
      <c r="L95" s="65">
        <f t="shared" si="20"/>
        <v>2406.4396736584918</v>
      </c>
      <c r="M95" s="65">
        <f t="shared" si="21"/>
        <v>1438.2925278534965</v>
      </c>
      <c r="N95" s="67">
        <f t="shared" si="22"/>
        <v>5.2900000000000003E-2</v>
      </c>
      <c r="O95" s="68">
        <f t="shared" si="23"/>
        <v>325298.5888512074</v>
      </c>
      <c r="P95" s="65"/>
      <c r="Q95" s="65">
        <f t="shared" si="15"/>
        <v>74701.411148792598</v>
      </c>
      <c r="R95" s="69">
        <f t="shared" si="24"/>
        <v>0</v>
      </c>
      <c r="S95" s="64">
        <f t="shared" si="16"/>
        <v>48488</v>
      </c>
      <c r="T95" s="70">
        <f t="shared" si="25"/>
        <v>207</v>
      </c>
      <c r="U95" s="71">
        <f t="shared" si="17"/>
        <v>135.58068360009747</v>
      </c>
    </row>
    <row r="96" spans="7:21" ht="14.1" customHeight="1">
      <c r="G96" s="63">
        <f t="shared" si="13"/>
        <v>95</v>
      </c>
      <c r="H96" s="64">
        <f t="shared" si="14"/>
        <v>48519</v>
      </c>
      <c r="I96" s="65">
        <f t="shared" si="18"/>
        <v>2406.4396736584918</v>
      </c>
      <c r="J96" s="66">
        <f t="shared" si="19"/>
        <v>0</v>
      </c>
      <c r="K96" s="66"/>
      <c r="L96" s="65">
        <f t="shared" si="20"/>
        <v>2406.4396736584918</v>
      </c>
      <c r="M96" s="65">
        <f t="shared" si="21"/>
        <v>1434.0246125190727</v>
      </c>
      <c r="N96" s="67">
        <f t="shared" si="22"/>
        <v>5.2900000000000003E-2</v>
      </c>
      <c r="O96" s="68">
        <f t="shared" si="23"/>
        <v>324326.17379006796</v>
      </c>
      <c r="P96" s="65"/>
      <c r="Q96" s="65">
        <f t="shared" si="15"/>
        <v>75673.826209932042</v>
      </c>
      <c r="R96" s="69">
        <f t="shared" si="24"/>
        <v>0</v>
      </c>
      <c r="S96" s="64">
        <f t="shared" si="16"/>
        <v>48519</v>
      </c>
      <c r="T96" s="70">
        <f t="shared" si="25"/>
        <v>206</v>
      </c>
      <c r="U96" s="71">
        <f t="shared" si="17"/>
        <v>135.17836844696788</v>
      </c>
    </row>
    <row r="97" spans="7:21" ht="14.1" customHeight="1">
      <c r="G97" s="63">
        <f t="shared" si="13"/>
        <v>96</v>
      </c>
      <c r="H97" s="64">
        <f t="shared" si="14"/>
        <v>48549</v>
      </c>
      <c r="I97" s="65">
        <f t="shared" si="18"/>
        <v>2406.4396736584918</v>
      </c>
      <c r="J97" s="66">
        <f t="shared" si="19"/>
        <v>0</v>
      </c>
      <c r="K97" s="66"/>
      <c r="L97" s="65">
        <f t="shared" si="20"/>
        <v>2406.4396736584918</v>
      </c>
      <c r="M97" s="65">
        <f t="shared" si="21"/>
        <v>1429.7378827912164</v>
      </c>
      <c r="N97" s="67">
        <f t="shared" si="22"/>
        <v>5.2900000000000003E-2</v>
      </c>
      <c r="O97" s="68">
        <f t="shared" si="23"/>
        <v>323349.47199920064</v>
      </c>
      <c r="P97" s="65"/>
      <c r="Q97" s="65">
        <f t="shared" si="15"/>
        <v>76650.528000799357</v>
      </c>
      <c r="R97" s="69">
        <f t="shared" si="24"/>
        <v>0</v>
      </c>
      <c r="S97" s="64">
        <f t="shared" si="16"/>
        <v>48549</v>
      </c>
      <c r="T97" s="70">
        <f t="shared" si="25"/>
        <v>205</v>
      </c>
      <c r="U97" s="71">
        <f t="shared" si="17"/>
        <v>134.77427975453827</v>
      </c>
    </row>
    <row r="98" spans="7:21" ht="14.1" customHeight="1">
      <c r="G98" s="63">
        <f t="shared" si="13"/>
        <v>97</v>
      </c>
      <c r="H98" s="64">
        <f t="shared" si="14"/>
        <v>48580</v>
      </c>
      <c r="I98" s="69">
        <f t="shared" si="18"/>
        <v>2406.4396736584918</v>
      </c>
      <c r="J98" s="66">
        <f t="shared" si="19"/>
        <v>0</v>
      </c>
      <c r="K98" s="92"/>
      <c r="L98" s="69">
        <f t="shared" si="20"/>
        <v>2406.4396736584918</v>
      </c>
      <c r="M98" s="69">
        <f t="shared" si="21"/>
        <v>1425.4322557298096</v>
      </c>
      <c r="N98" s="67">
        <f t="shared" si="22"/>
        <v>5.2900000000000003E-2</v>
      </c>
      <c r="O98" s="93">
        <f t="shared" si="23"/>
        <v>322368.46458127192</v>
      </c>
      <c r="P98" s="94"/>
      <c r="Q98" s="69">
        <f t="shared" si="15"/>
        <v>77631.535418728075</v>
      </c>
      <c r="R98" s="69">
        <f t="shared" si="24"/>
        <v>0</v>
      </c>
      <c r="S98" s="64">
        <f t="shared" si="16"/>
        <v>48580</v>
      </c>
      <c r="T98" s="70">
        <f t="shared" si="25"/>
        <v>204</v>
      </c>
      <c r="U98" s="71">
        <f t="shared" si="17"/>
        <v>134.36840970445618</v>
      </c>
    </row>
    <row r="99" spans="7:21" ht="14.1" customHeight="1">
      <c r="G99" s="63">
        <f t="shared" si="13"/>
        <v>98</v>
      </c>
      <c r="H99" s="64">
        <f t="shared" si="14"/>
        <v>48611</v>
      </c>
      <c r="I99" s="69">
        <f t="shared" si="18"/>
        <v>2406.4396736584918</v>
      </c>
      <c r="J99" s="66">
        <f t="shared" si="19"/>
        <v>0</v>
      </c>
      <c r="K99" s="92"/>
      <c r="L99" s="69">
        <f t="shared" si="20"/>
        <v>2406.4396736584918</v>
      </c>
      <c r="M99" s="69">
        <f t="shared" si="21"/>
        <v>1421.1076480291072</v>
      </c>
      <c r="N99" s="67">
        <f t="shared" si="22"/>
        <v>5.2900000000000003E-2</v>
      </c>
      <c r="O99" s="93">
        <f t="shared" si="23"/>
        <v>321383.13255564251</v>
      </c>
      <c r="P99" s="94"/>
      <c r="Q99" s="69">
        <f t="shared" si="15"/>
        <v>78616.867444357486</v>
      </c>
      <c r="R99" s="69">
        <f t="shared" si="24"/>
        <v>0</v>
      </c>
      <c r="S99" s="64">
        <f t="shared" si="16"/>
        <v>48611</v>
      </c>
      <c r="T99" s="70">
        <f t="shared" si="25"/>
        <v>203</v>
      </c>
      <c r="U99" s="71">
        <f t="shared" si="17"/>
        <v>133.96075044390329</v>
      </c>
    </row>
    <row r="100" spans="7:21" ht="14.1" customHeight="1">
      <c r="G100" s="63">
        <f t="shared" si="13"/>
        <v>99</v>
      </c>
      <c r="H100" s="64">
        <f t="shared" si="14"/>
        <v>48639</v>
      </c>
      <c r="I100" s="69">
        <f t="shared" si="18"/>
        <v>2406.4396736584918</v>
      </c>
      <c r="J100" s="66">
        <f t="shared" si="19"/>
        <v>0</v>
      </c>
      <c r="K100" s="92"/>
      <c r="L100" s="69">
        <f t="shared" si="20"/>
        <v>2406.4396736584918</v>
      </c>
      <c r="M100" s="69">
        <f t="shared" si="21"/>
        <v>1416.7639760161242</v>
      </c>
      <c r="N100" s="67">
        <f t="shared" si="22"/>
        <v>5.2900000000000003E-2</v>
      </c>
      <c r="O100" s="93">
        <f t="shared" si="23"/>
        <v>320393.45685800014</v>
      </c>
      <c r="P100" s="94"/>
      <c r="Q100" s="69">
        <f t="shared" si="15"/>
        <v>79606.543141999864</v>
      </c>
      <c r="R100" s="69">
        <f t="shared" si="24"/>
        <v>0</v>
      </c>
      <c r="S100" s="64">
        <f t="shared" si="16"/>
        <v>48639</v>
      </c>
      <c r="T100" s="70">
        <f t="shared" si="25"/>
        <v>202</v>
      </c>
      <c r="U100" s="71">
        <f t="shared" si="17"/>
        <v>133.55129408544354</v>
      </c>
    </row>
    <row r="101" spans="7:21" ht="14.1" customHeight="1">
      <c r="G101" s="63">
        <f t="shared" si="13"/>
        <v>100</v>
      </c>
      <c r="H101" s="64">
        <f t="shared" si="14"/>
        <v>48670</v>
      </c>
      <c r="I101" s="69">
        <f t="shared" si="18"/>
        <v>2406.4396736584918</v>
      </c>
      <c r="J101" s="66">
        <f t="shared" si="19"/>
        <v>0</v>
      </c>
      <c r="K101" s="92"/>
      <c r="L101" s="69">
        <f t="shared" si="20"/>
        <v>2406.4396736584918</v>
      </c>
      <c r="M101" s="69">
        <f t="shared" si="21"/>
        <v>1412.4011556490173</v>
      </c>
      <c r="N101" s="67">
        <f t="shared" si="22"/>
        <v>5.2900000000000003E-2</v>
      </c>
      <c r="O101" s="93">
        <f t="shared" si="23"/>
        <v>319399.41833999066</v>
      </c>
      <c r="P101" s="94"/>
      <c r="Q101" s="69">
        <f t="shared" si="15"/>
        <v>80600.581660009339</v>
      </c>
      <c r="R101" s="69">
        <f t="shared" si="24"/>
        <v>0</v>
      </c>
      <c r="S101" s="64">
        <f t="shared" si="16"/>
        <v>48670</v>
      </c>
      <c r="T101" s="70">
        <f t="shared" si="25"/>
        <v>201</v>
      </c>
      <c r="U101" s="71">
        <f t="shared" si="17"/>
        <v>133.14003270687016</v>
      </c>
    </row>
    <row r="102" spans="7:21" ht="14.1" customHeight="1">
      <c r="G102" s="63">
        <f t="shared" si="13"/>
        <v>101</v>
      </c>
      <c r="H102" s="64">
        <f t="shared" si="14"/>
        <v>48700</v>
      </c>
      <c r="I102" s="69">
        <f t="shared" si="18"/>
        <v>2406.4396736584918</v>
      </c>
      <c r="J102" s="66">
        <f t="shared" si="19"/>
        <v>0</v>
      </c>
      <c r="K102" s="92"/>
      <c r="L102" s="69">
        <f t="shared" si="20"/>
        <v>2406.4396736584918</v>
      </c>
      <c r="M102" s="69">
        <f t="shared" si="21"/>
        <v>1408.0191025154588</v>
      </c>
      <c r="N102" s="67">
        <f t="shared" si="22"/>
        <v>5.2900000000000003E-2</v>
      </c>
      <c r="O102" s="93">
        <f t="shared" si="23"/>
        <v>318400.99776884762</v>
      </c>
      <c r="P102" s="94"/>
      <c r="Q102" s="69">
        <f t="shared" si="15"/>
        <v>81599.002231152379</v>
      </c>
      <c r="R102" s="69">
        <f t="shared" si="24"/>
        <v>0</v>
      </c>
      <c r="S102" s="64">
        <f t="shared" si="16"/>
        <v>48700</v>
      </c>
      <c r="T102" s="70">
        <f t="shared" si="25"/>
        <v>200</v>
      </c>
      <c r="U102" s="71">
        <f t="shared" si="17"/>
        <v>132.72695835105296</v>
      </c>
    </row>
    <row r="103" spans="7:21" ht="14.1" customHeight="1">
      <c r="G103" s="63">
        <f t="shared" si="13"/>
        <v>102</v>
      </c>
      <c r="H103" s="64">
        <f t="shared" si="14"/>
        <v>48731</v>
      </c>
      <c r="I103" s="69">
        <f t="shared" si="18"/>
        <v>2406.4396736584918</v>
      </c>
      <c r="J103" s="66">
        <f t="shared" si="19"/>
        <v>0</v>
      </c>
      <c r="K103" s="92"/>
      <c r="L103" s="69">
        <f t="shared" si="20"/>
        <v>2406.4396736584918</v>
      </c>
      <c r="M103" s="69">
        <f t="shared" si="21"/>
        <v>1403.6177318310033</v>
      </c>
      <c r="N103" s="67">
        <f t="shared" si="22"/>
        <v>5.2900000000000003E-2</v>
      </c>
      <c r="O103" s="93">
        <f t="shared" si="23"/>
        <v>317398.17582702008</v>
      </c>
      <c r="P103" s="94"/>
      <c r="Q103" s="69">
        <f t="shared" si="15"/>
        <v>82601.824172979919</v>
      </c>
      <c r="R103" s="69">
        <f t="shared" si="24"/>
        <v>0</v>
      </c>
      <c r="S103" s="64">
        <f t="shared" si="16"/>
        <v>48731</v>
      </c>
      <c r="T103" s="70">
        <f t="shared" si="25"/>
        <v>199</v>
      </c>
      <c r="U103" s="71">
        <f t="shared" si="17"/>
        <v>132.31206302578383</v>
      </c>
    </row>
    <row r="104" spans="7:21" ht="14.1" customHeight="1">
      <c r="G104" s="63">
        <f t="shared" si="13"/>
        <v>103</v>
      </c>
      <c r="H104" s="64">
        <f t="shared" si="14"/>
        <v>48761</v>
      </c>
      <c r="I104" s="69">
        <f t="shared" si="18"/>
        <v>2406.4396736584918</v>
      </c>
      <c r="J104" s="66">
        <f t="shared" si="19"/>
        <v>0</v>
      </c>
      <c r="K104" s="92"/>
      <c r="L104" s="69">
        <f t="shared" si="20"/>
        <v>2406.4396736584918</v>
      </c>
      <c r="M104" s="69">
        <f t="shared" si="21"/>
        <v>1399.1969584374469</v>
      </c>
      <c r="N104" s="67">
        <f t="shared" si="22"/>
        <v>5.2900000000000003E-2</v>
      </c>
      <c r="O104" s="93">
        <f t="shared" si="23"/>
        <v>316390.93311179901</v>
      </c>
      <c r="P104" s="94"/>
      <c r="Q104" s="69">
        <f t="shared" si="15"/>
        <v>83609.066888200992</v>
      </c>
      <c r="R104" s="69">
        <f t="shared" si="24"/>
        <v>0</v>
      </c>
      <c r="S104" s="64">
        <f t="shared" si="16"/>
        <v>48761</v>
      </c>
      <c r="T104" s="70">
        <f t="shared" si="25"/>
        <v>198</v>
      </c>
      <c r="U104" s="71">
        <f t="shared" si="17"/>
        <v>131.89533870362249</v>
      </c>
    </row>
    <row r="105" spans="7:21" ht="14.1" customHeight="1">
      <c r="G105" s="63">
        <f t="shared" si="13"/>
        <v>104</v>
      </c>
      <c r="H105" s="64">
        <f t="shared" si="14"/>
        <v>48792</v>
      </c>
      <c r="I105" s="69">
        <f t="shared" si="18"/>
        <v>2406.4396736584918</v>
      </c>
      <c r="J105" s="66">
        <f t="shared" si="19"/>
        <v>0</v>
      </c>
      <c r="K105" s="92"/>
      <c r="L105" s="69">
        <f t="shared" si="20"/>
        <v>2406.4396736584918</v>
      </c>
      <c r="M105" s="69">
        <f t="shared" si="21"/>
        <v>1394.7566968011806</v>
      </c>
      <c r="N105" s="67">
        <f t="shared" si="22"/>
        <v>5.2900000000000003E-2</v>
      </c>
      <c r="O105" s="93">
        <f t="shared" si="23"/>
        <v>315379.25013494166</v>
      </c>
      <c r="P105" s="94"/>
      <c r="Q105" s="69">
        <f t="shared" si="15"/>
        <v>84620.749865058344</v>
      </c>
      <c r="R105" s="69">
        <f t="shared" si="24"/>
        <v>0</v>
      </c>
      <c r="S105" s="64">
        <f t="shared" si="16"/>
        <v>48792</v>
      </c>
      <c r="T105" s="70">
        <f t="shared" si="25"/>
        <v>197</v>
      </c>
      <c r="U105" s="71">
        <f t="shared" si="17"/>
        <v>131.47677732174097</v>
      </c>
    </row>
    <row r="106" spans="7:21" ht="14.1" customHeight="1">
      <c r="G106" s="63">
        <f t="shared" si="13"/>
        <v>105</v>
      </c>
      <c r="H106" s="64">
        <f t="shared" si="14"/>
        <v>48823</v>
      </c>
      <c r="I106" s="69">
        <f t="shared" si="18"/>
        <v>2406.4396736584918</v>
      </c>
      <c r="J106" s="66">
        <f t="shared" si="19"/>
        <v>0</v>
      </c>
      <c r="K106" s="92"/>
      <c r="L106" s="69">
        <f t="shared" si="20"/>
        <v>2406.4396736584918</v>
      </c>
      <c r="M106" s="69">
        <f t="shared" si="21"/>
        <v>1390.2968610115345</v>
      </c>
      <c r="N106" s="67">
        <f t="shared" si="22"/>
        <v>5.2900000000000003E-2</v>
      </c>
      <c r="O106" s="93">
        <f t="shared" si="23"/>
        <v>314363.10732229467</v>
      </c>
      <c r="P106" s="94"/>
      <c r="Q106" s="69">
        <f t="shared" si="15"/>
        <v>85636.892677705328</v>
      </c>
      <c r="R106" s="69">
        <f t="shared" si="24"/>
        <v>0</v>
      </c>
      <c r="S106" s="64">
        <f t="shared" si="16"/>
        <v>48823</v>
      </c>
      <c r="T106" s="70">
        <f t="shared" si="25"/>
        <v>196</v>
      </c>
      <c r="U106" s="71">
        <f t="shared" si="17"/>
        <v>131.05637078176764</v>
      </c>
    </row>
    <row r="107" spans="7:21" ht="14.1" customHeight="1">
      <c r="G107" s="63">
        <f t="shared" si="13"/>
        <v>106</v>
      </c>
      <c r="H107" s="64">
        <f t="shared" si="14"/>
        <v>48853</v>
      </c>
      <c r="I107" s="69">
        <f t="shared" si="18"/>
        <v>2406.4396736584918</v>
      </c>
      <c r="J107" s="66">
        <f t="shared" si="19"/>
        <v>0</v>
      </c>
      <c r="K107" s="92"/>
      <c r="L107" s="69">
        <f t="shared" si="20"/>
        <v>2406.4396736584918</v>
      </c>
      <c r="M107" s="69">
        <f t="shared" si="21"/>
        <v>1385.8173647791157</v>
      </c>
      <c r="N107" s="67">
        <f t="shared" si="22"/>
        <v>5.2900000000000003E-2</v>
      </c>
      <c r="O107" s="93">
        <f t="shared" si="23"/>
        <v>313342.48501341528</v>
      </c>
      <c r="P107" s="94"/>
      <c r="Q107" s="69">
        <f t="shared" si="15"/>
        <v>86657.51498658472</v>
      </c>
      <c r="R107" s="69">
        <f t="shared" si="24"/>
        <v>0</v>
      </c>
      <c r="S107" s="64">
        <f t="shared" si="16"/>
        <v>48853</v>
      </c>
      <c r="T107" s="70">
        <f t="shared" si="25"/>
        <v>195</v>
      </c>
      <c r="U107" s="71">
        <f t="shared" si="17"/>
        <v>130.63411094963058</v>
      </c>
    </row>
    <row r="108" spans="7:21" ht="14.1" customHeight="1">
      <c r="G108" s="63">
        <f t="shared" si="13"/>
        <v>107</v>
      </c>
      <c r="H108" s="64">
        <f t="shared" si="14"/>
        <v>48884</v>
      </c>
      <c r="I108" s="69">
        <f t="shared" si="18"/>
        <v>2406.4396736584918</v>
      </c>
      <c r="J108" s="66">
        <f t="shared" si="19"/>
        <v>0</v>
      </c>
      <c r="K108" s="92"/>
      <c r="L108" s="69">
        <f t="shared" si="20"/>
        <v>2406.4396736584918</v>
      </c>
      <c r="M108" s="69">
        <f t="shared" si="21"/>
        <v>1381.3181214341391</v>
      </c>
      <c r="N108" s="67">
        <f t="shared" si="22"/>
        <v>5.2900000000000003E-2</v>
      </c>
      <c r="O108" s="93">
        <f t="shared" si="23"/>
        <v>312317.36346119089</v>
      </c>
      <c r="P108" s="94"/>
      <c r="Q108" s="69">
        <f t="shared" si="15"/>
        <v>87682.636538809107</v>
      </c>
      <c r="R108" s="69">
        <f t="shared" si="24"/>
        <v>0</v>
      </c>
      <c r="S108" s="64">
        <f t="shared" si="16"/>
        <v>48884</v>
      </c>
      <c r="T108" s="70">
        <f t="shared" si="25"/>
        <v>194</v>
      </c>
      <c r="U108" s="71">
        <f t="shared" si="17"/>
        <v>130.20998965540019</v>
      </c>
    </row>
    <row r="109" spans="7:21" ht="14.1" customHeight="1">
      <c r="G109" s="63">
        <f t="shared" si="13"/>
        <v>108</v>
      </c>
      <c r="H109" s="64">
        <f t="shared" si="14"/>
        <v>48914</v>
      </c>
      <c r="I109" s="69">
        <f t="shared" si="18"/>
        <v>2406.4396736584918</v>
      </c>
      <c r="J109" s="66">
        <f t="shared" si="19"/>
        <v>0</v>
      </c>
      <c r="K109" s="92"/>
      <c r="L109" s="69">
        <f t="shared" si="20"/>
        <v>2406.4396736584918</v>
      </c>
      <c r="M109" s="69">
        <f t="shared" si="21"/>
        <v>1376.7990439247499</v>
      </c>
      <c r="N109" s="67">
        <f t="shared" si="22"/>
        <v>5.2900000000000003E-2</v>
      </c>
      <c r="O109" s="93">
        <f t="shared" si="23"/>
        <v>311287.7228314571</v>
      </c>
      <c r="P109" s="94"/>
      <c r="Q109" s="69">
        <f t="shared" si="15"/>
        <v>88712.277168542903</v>
      </c>
      <c r="R109" s="69">
        <f t="shared" si="24"/>
        <v>0</v>
      </c>
      <c r="S109" s="64">
        <f t="shared" si="16"/>
        <v>48914</v>
      </c>
      <c r="T109" s="70">
        <f t="shared" si="25"/>
        <v>193</v>
      </c>
      <c r="U109" s="71">
        <f t="shared" si="17"/>
        <v>129.78399869313105</v>
      </c>
    </row>
    <row r="110" spans="7:21" ht="14.1" customHeight="1">
      <c r="G110" s="63">
        <f t="shared" si="13"/>
        <v>109</v>
      </c>
      <c r="H110" s="64">
        <f t="shared" si="14"/>
        <v>48945</v>
      </c>
      <c r="I110" s="69">
        <f t="shared" si="18"/>
        <v>2406.4396736584918</v>
      </c>
      <c r="J110" s="66">
        <f t="shared" si="19"/>
        <v>0</v>
      </c>
      <c r="K110" s="92"/>
      <c r="L110" s="69">
        <f t="shared" si="20"/>
        <v>2406.4396736584918</v>
      </c>
      <c r="M110" s="69">
        <f t="shared" si="21"/>
        <v>1372.2600448153401</v>
      </c>
      <c r="N110" s="67">
        <f t="shared" si="22"/>
        <v>5.2900000000000003E-2</v>
      </c>
      <c r="O110" s="93">
        <f t="shared" si="23"/>
        <v>310253.54320261395</v>
      </c>
      <c r="P110" s="94"/>
      <c r="Q110" s="69">
        <f t="shared" si="15"/>
        <v>89746.456797386054</v>
      </c>
      <c r="R110" s="69">
        <f t="shared" si="24"/>
        <v>0</v>
      </c>
      <c r="S110" s="64">
        <f t="shared" si="16"/>
        <v>48945</v>
      </c>
      <c r="T110" s="70">
        <f t="shared" si="25"/>
        <v>192</v>
      </c>
      <c r="U110" s="71">
        <f t="shared" si="17"/>
        <v>129.35612982070327</v>
      </c>
    </row>
    <row r="111" spans="7:21" ht="14.1" customHeight="1">
      <c r="G111" s="63">
        <f t="shared" si="13"/>
        <v>110</v>
      </c>
      <c r="H111" s="64">
        <f t="shared" si="14"/>
        <v>48976</v>
      </c>
      <c r="I111" s="69">
        <f t="shared" si="18"/>
        <v>2406.4396736584918</v>
      </c>
      <c r="J111" s="66">
        <f t="shared" si="19"/>
        <v>0</v>
      </c>
      <c r="K111" s="92"/>
      <c r="L111" s="69">
        <f t="shared" si="20"/>
        <v>2406.4396736584918</v>
      </c>
      <c r="M111" s="69">
        <f t="shared" si="21"/>
        <v>1367.7010362848566</v>
      </c>
      <c r="N111" s="67">
        <f t="shared" si="22"/>
        <v>5.2900000000000003E-2</v>
      </c>
      <c r="O111" s="93">
        <f t="shared" si="23"/>
        <v>309214.80456524028</v>
      </c>
      <c r="P111" s="94"/>
      <c r="Q111" s="69">
        <f t="shared" si="15"/>
        <v>90785.19543475972</v>
      </c>
      <c r="R111" s="69">
        <f t="shared" si="24"/>
        <v>0</v>
      </c>
      <c r="S111" s="64">
        <f t="shared" si="16"/>
        <v>48976</v>
      </c>
      <c r="T111" s="70">
        <f t="shared" si="25"/>
        <v>191</v>
      </c>
      <c r="U111" s="71">
        <f t="shared" si="17"/>
        <v>128.92637475966285</v>
      </c>
    </row>
    <row r="112" spans="7:21" ht="14.1" customHeight="1">
      <c r="G112" s="63">
        <f t="shared" si="13"/>
        <v>111</v>
      </c>
      <c r="H112" s="64">
        <f t="shared" si="14"/>
        <v>49004</v>
      </c>
      <c r="I112" s="69">
        <f t="shared" si="18"/>
        <v>2406.4396736584918</v>
      </c>
      <c r="J112" s="66">
        <f t="shared" si="19"/>
        <v>0</v>
      </c>
      <c r="K112" s="92"/>
      <c r="L112" s="69">
        <f t="shared" si="20"/>
        <v>2406.4396736584918</v>
      </c>
      <c r="M112" s="69">
        <f t="shared" si="21"/>
        <v>1363.121930125101</v>
      </c>
      <c r="N112" s="67">
        <f t="shared" si="22"/>
        <v>5.2900000000000003E-2</v>
      </c>
      <c r="O112" s="93">
        <f t="shared" si="23"/>
        <v>308171.48682170687</v>
      </c>
      <c r="P112" s="94"/>
      <c r="Q112" s="69">
        <f t="shared" si="15"/>
        <v>91828.513178293128</v>
      </c>
      <c r="R112" s="69">
        <f t="shared" si="24"/>
        <v>0</v>
      </c>
      <c r="S112" s="64">
        <f t="shared" si="16"/>
        <v>49004</v>
      </c>
      <c r="T112" s="70">
        <f t="shared" si="25"/>
        <v>190</v>
      </c>
      <c r="U112" s="71">
        <f t="shared" si="17"/>
        <v>128.49472519506173</v>
      </c>
    </row>
    <row r="113" spans="7:21" ht="14.1" customHeight="1">
      <c r="G113" s="63">
        <f t="shared" si="13"/>
        <v>112</v>
      </c>
      <c r="H113" s="64">
        <f t="shared" si="14"/>
        <v>49035</v>
      </c>
      <c r="I113" s="69">
        <f t="shared" si="18"/>
        <v>2406.4396736584918</v>
      </c>
      <c r="J113" s="66">
        <f t="shared" si="19"/>
        <v>0</v>
      </c>
      <c r="K113" s="92"/>
      <c r="L113" s="69">
        <f t="shared" si="20"/>
        <v>2406.4396736584918</v>
      </c>
      <c r="M113" s="69">
        <f t="shared" si="21"/>
        <v>1358.5226377390245</v>
      </c>
      <c r="N113" s="67">
        <f t="shared" si="22"/>
        <v>5.2900000000000003E-2</v>
      </c>
      <c r="O113" s="93">
        <f t="shared" si="23"/>
        <v>307123.56978578737</v>
      </c>
      <c r="P113" s="94"/>
      <c r="Q113" s="69">
        <f t="shared" si="15"/>
        <v>92876.430214212625</v>
      </c>
      <c r="R113" s="69">
        <f t="shared" si="24"/>
        <v>0</v>
      </c>
      <c r="S113" s="64">
        <f t="shared" si="16"/>
        <v>49035</v>
      </c>
      <c r="T113" s="70">
        <f t="shared" si="25"/>
        <v>189</v>
      </c>
      <c r="U113" s="71">
        <f t="shared" si="17"/>
        <v>128.0611727752966</v>
      </c>
    </row>
    <row r="114" spans="7:21" ht="14.1" customHeight="1">
      <c r="G114" s="63">
        <f t="shared" si="13"/>
        <v>113</v>
      </c>
      <c r="H114" s="64">
        <f t="shared" si="14"/>
        <v>49065</v>
      </c>
      <c r="I114" s="69">
        <f t="shared" si="18"/>
        <v>2406.4396736584918</v>
      </c>
      <c r="J114" s="66">
        <f t="shared" si="19"/>
        <v>0</v>
      </c>
      <c r="K114" s="92"/>
      <c r="L114" s="69">
        <f t="shared" si="20"/>
        <v>2406.4396736584918</v>
      </c>
      <c r="M114" s="69">
        <f t="shared" si="21"/>
        <v>1353.9030701390127</v>
      </c>
      <c r="N114" s="67">
        <f t="shared" si="22"/>
        <v>5.2900000000000003E-2</v>
      </c>
      <c r="O114" s="93">
        <f t="shared" si="23"/>
        <v>306071.03318226786</v>
      </c>
      <c r="P114" s="94"/>
      <c r="Q114" s="69">
        <f t="shared" si="15"/>
        <v>93928.966817732144</v>
      </c>
      <c r="R114" s="69">
        <f t="shared" si="24"/>
        <v>0</v>
      </c>
      <c r="S114" s="64">
        <f t="shared" si="16"/>
        <v>49065</v>
      </c>
      <c r="T114" s="70">
        <f t="shared" si="25"/>
        <v>188</v>
      </c>
      <c r="U114" s="71">
        <f t="shared" si="17"/>
        <v>127.62570911194773</v>
      </c>
    </row>
    <row r="115" spans="7:21" ht="14.1" customHeight="1">
      <c r="G115" s="63">
        <f t="shared" si="13"/>
        <v>114</v>
      </c>
      <c r="H115" s="64">
        <f t="shared" si="14"/>
        <v>49096</v>
      </c>
      <c r="I115" s="69">
        <f t="shared" si="18"/>
        <v>2406.4396736584918</v>
      </c>
      <c r="J115" s="66">
        <f t="shared" si="19"/>
        <v>0</v>
      </c>
      <c r="K115" s="92"/>
      <c r="L115" s="69">
        <f t="shared" si="20"/>
        <v>2406.4396736584918</v>
      </c>
      <c r="M115" s="69">
        <f t="shared" si="21"/>
        <v>1349.2631379451641</v>
      </c>
      <c r="N115" s="67">
        <f t="shared" si="22"/>
        <v>5.2900000000000003E-2</v>
      </c>
      <c r="O115" s="93">
        <f t="shared" si="23"/>
        <v>305013.85664655449</v>
      </c>
      <c r="P115" s="94"/>
      <c r="Q115" s="69">
        <f t="shared" si="15"/>
        <v>94986.143353445514</v>
      </c>
      <c r="R115" s="69">
        <f t="shared" si="24"/>
        <v>0</v>
      </c>
      <c r="S115" s="64">
        <f t="shared" si="16"/>
        <v>49096</v>
      </c>
      <c r="T115" s="70">
        <f t="shared" si="25"/>
        <v>187</v>
      </c>
      <c r="U115" s="71">
        <f t="shared" si="17"/>
        <v>127.18832577961618</v>
      </c>
    </row>
    <row r="116" spans="7:21" ht="14.1" customHeight="1">
      <c r="G116" s="63">
        <f t="shared" si="13"/>
        <v>115</v>
      </c>
      <c r="H116" s="64">
        <f t="shared" si="14"/>
        <v>49126</v>
      </c>
      <c r="I116" s="69">
        <f t="shared" si="18"/>
        <v>2406.4396736584918</v>
      </c>
      <c r="J116" s="66">
        <f t="shared" si="19"/>
        <v>0</v>
      </c>
      <c r="K116" s="92"/>
      <c r="L116" s="69">
        <f t="shared" si="20"/>
        <v>2406.4396736584918</v>
      </c>
      <c r="M116" s="69">
        <f t="shared" si="21"/>
        <v>1344.6027513835611</v>
      </c>
      <c r="N116" s="67">
        <f t="shared" si="22"/>
        <v>5.2900000000000003E-2</v>
      </c>
      <c r="O116" s="93">
        <f t="shared" si="23"/>
        <v>303952.01972427953</v>
      </c>
      <c r="P116" s="94"/>
      <c r="Q116" s="69">
        <f t="shared" si="15"/>
        <v>96047.980275720474</v>
      </c>
      <c r="R116" s="69">
        <f t="shared" si="24"/>
        <v>0</v>
      </c>
      <c r="S116" s="64">
        <f t="shared" si="16"/>
        <v>49126</v>
      </c>
      <c r="T116" s="70">
        <f t="shared" si="25"/>
        <v>186</v>
      </c>
      <c r="U116" s="71">
        <f t="shared" si="17"/>
        <v>126.74901431576133</v>
      </c>
    </row>
    <row r="117" spans="7:21" ht="14.1" customHeight="1">
      <c r="G117" s="63">
        <f t="shared" si="13"/>
        <v>116</v>
      </c>
      <c r="H117" s="64">
        <f t="shared" si="14"/>
        <v>49157</v>
      </c>
      <c r="I117" s="69">
        <f t="shared" si="18"/>
        <v>2406.4396736584918</v>
      </c>
      <c r="J117" s="66">
        <f t="shared" si="19"/>
        <v>0</v>
      </c>
      <c r="K117" s="92"/>
      <c r="L117" s="69">
        <f t="shared" si="20"/>
        <v>2406.4396736584918</v>
      </c>
      <c r="M117" s="69">
        <f t="shared" si="21"/>
        <v>1339.9218202845323</v>
      </c>
      <c r="N117" s="67">
        <f t="shared" si="22"/>
        <v>5.2900000000000003E-2</v>
      </c>
      <c r="O117" s="93">
        <f t="shared" si="23"/>
        <v>302885.50187090551</v>
      </c>
      <c r="P117" s="94"/>
      <c r="Q117" s="69">
        <f t="shared" si="15"/>
        <v>97114.498129094485</v>
      </c>
      <c r="R117" s="69">
        <f t="shared" si="24"/>
        <v>0</v>
      </c>
      <c r="S117" s="64">
        <f t="shared" si="16"/>
        <v>49157</v>
      </c>
      <c r="T117" s="70">
        <f t="shared" si="25"/>
        <v>185</v>
      </c>
      <c r="U117" s="71">
        <f t="shared" si="17"/>
        <v>126.30776622053661</v>
      </c>
    </row>
    <row r="118" spans="7:21" ht="14.1" customHeight="1">
      <c r="G118" s="63">
        <f t="shared" si="13"/>
        <v>117</v>
      </c>
      <c r="H118" s="64">
        <f t="shared" si="14"/>
        <v>49188</v>
      </c>
      <c r="I118" s="69">
        <f t="shared" si="18"/>
        <v>2406.4396736584918</v>
      </c>
      <c r="J118" s="66">
        <f t="shared" si="19"/>
        <v>0</v>
      </c>
      <c r="K118" s="92"/>
      <c r="L118" s="69">
        <f t="shared" si="20"/>
        <v>2406.4396736584918</v>
      </c>
      <c r="M118" s="69">
        <f t="shared" si="21"/>
        <v>1335.2202540809085</v>
      </c>
      <c r="N118" s="67">
        <f t="shared" si="22"/>
        <v>5.2900000000000003E-2</v>
      </c>
      <c r="O118" s="93">
        <f t="shared" si="23"/>
        <v>301814.28245132789</v>
      </c>
      <c r="P118" s="94"/>
      <c r="Q118" s="69">
        <f t="shared" si="15"/>
        <v>98185.71754867211</v>
      </c>
      <c r="R118" s="69">
        <f t="shared" si="24"/>
        <v>0</v>
      </c>
      <c r="S118" s="64">
        <f t="shared" si="16"/>
        <v>49188</v>
      </c>
      <c r="T118" s="70">
        <f t="shared" si="25"/>
        <v>184</v>
      </c>
      <c r="U118" s="71">
        <f t="shared" si="17"/>
        <v>125.86457295662551</v>
      </c>
    </row>
    <row r="119" spans="7:21" ht="14.1" customHeight="1">
      <c r="G119" s="63">
        <f t="shared" si="13"/>
        <v>118</v>
      </c>
      <c r="H119" s="64">
        <f t="shared" si="14"/>
        <v>49218</v>
      </c>
      <c r="I119" s="69">
        <f t="shared" si="18"/>
        <v>2406.4396736584918</v>
      </c>
      <c r="J119" s="66">
        <f t="shared" si="19"/>
        <v>0</v>
      </c>
      <c r="K119" s="92"/>
      <c r="L119" s="69">
        <f t="shared" si="20"/>
        <v>2406.4396736584918</v>
      </c>
      <c r="M119" s="69">
        <f t="shared" si="21"/>
        <v>1330.4979618062705</v>
      </c>
      <c r="N119" s="67">
        <f t="shared" si="22"/>
        <v>5.2900000000000003E-2</v>
      </c>
      <c r="O119" s="93">
        <f t="shared" si="23"/>
        <v>300738.34073947562</v>
      </c>
      <c r="P119" s="94"/>
      <c r="Q119" s="69">
        <f t="shared" si="15"/>
        <v>99261.659260524379</v>
      </c>
      <c r="R119" s="69">
        <f t="shared" si="24"/>
        <v>0</v>
      </c>
      <c r="S119" s="64">
        <f t="shared" si="16"/>
        <v>49218</v>
      </c>
      <c r="T119" s="70">
        <f t="shared" si="25"/>
        <v>183</v>
      </c>
      <c r="U119" s="71">
        <f t="shared" si="17"/>
        <v>125.41942594907592</v>
      </c>
    </row>
    <row r="120" spans="7:21" ht="14.1" customHeight="1">
      <c r="G120" s="63">
        <f t="shared" si="13"/>
        <v>119</v>
      </c>
      <c r="H120" s="64">
        <f t="shared" si="14"/>
        <v>49249</v>
      </c>
      <c r="I120" s="69">
        <f t="shared" si="18"/>
        <v>2406.4396736584918</v>
      </c>
      <c r="J120" s="66">
        <f t="shared" si="19"/>
        <v>0</v>
      </c>
      <c r="K120" s="92"/>
      <c r="L120" s="69">
        <f t="shared" si="20"/>
        <v>2406.4396736584918</v>
      </c>
      <c r="M120" s="69">
        <f t="shared" si="21"/>
        <v>1325.7548520931884</v>
      </c>
      <c r="N120" s="67">
        <f t="shared" si="22"/>
        <v>5.2900000000000003E-2</v>
      </c>
      <c r="O120" s="93">
        <f t="shared" si="23"/>
        <v>299657.65591791028</v>
      </c>
      <c r="P120" s="94"/>
      <c r="Q120" s="69">
        <f t="shared" si="15"/>
        <v>100342.34408208972</v>
      </c>
      <c r="R120" s="69">
        <f t="shared" si="24"/>
        <v>0</v>
      </c>
      <c r="S120" s="64">
        <f t="shared" si="16"/>
        <v>49249</v>
      </c>
      <c r="T120" s="70">
        <f t="shared" si="25"/>
        <v>182</v>
      </c>
      <c r="U120" s="71">
        <f t="shared" si="17"/>
        <v>124.97231658513476</v>
      </c>
    </row>
    <row r="121" spans="7:21" ht="14.1" customHeight="1">
      <c r="G121" s="63">
        <f t="shared" si="13"/>
        <v>120</v>
      </c>
      <c r="H121" s="64">
        <f t="shared" si="14"/>
        <v>49279</v>
      </c>
      <c r="I121" s="69">
        <f t="shared" si="18"/>
        <v>2406.4396736584918</v>
      </c>
      <c r="J121" s="66">
        <f t="shared" si="19"/>
        <v>0</v>
      </c>
      <c r="K121" s="92"/>
      <c r="L121" s="69">
        <f t="shared" si="20"/>
        <v>2406.4396736584918</v>
      </c>
      <c r="M121" s="69">
        <f t="shared" si="21"/>
        <v>1320.9908331714546</v>
      </c>
      <c r="N121" s="67">
        <f t="shared" si="22"/>
        <v>5.2900000000000003E-2</v>
      </c>
      <c r="O121" s="93">
        <f t="shared" si="23"/>
        <v>298572.20707742323</v>
      </c>
      <c r="P121" s="94"/>
      <c r="Q121" s="69">
        <f t="shared" si="15"/>
        <v>101427.79292257677</v>
      </c>
      <c r="R121" s="69">
        <f t="shared" si="24"/>
        <v>0</v>
      </c>
      <c r="S121" s="64">
        <f t="shared" si="16"/>
        <v>49279</v>
      </c>
      <c r="T121" s="70">
        <f t="shared" si="25"/>
        <v>181</v>
      </c>
      <c r="U121" s="71">
        <f t="shared" si="17"/>
        <v>124.52323621408088</v>
      </c>
    </row>
    <row r="122" spans="7:21" ht="14.1" customHeight="1">
      <c r="G122" s="63">
        <f t="shared" si="13"/>
        <v>121</v>
      </c>
      <c r="H122" s="64">
        <f t="shared" si="14"/>
        <v>49310</v>
      </c>
      <c r="I122" s="69">
        <f t="shared" si="18"/>
        <v>2406.4396736584918</v>
      </c>
      <c r="J122" s="66">
        <f t="shared" si="19"/>
        <v>0</v>
      </c>
      <c r="K122" s="92"/>
      <c r="L122" s="69">
        <f t="shared" si="20"/>
        <v>2406.4396736584918</v>
      </c>
      <c r="M122" s="69">
        <f t="shared" si="21"/>
        <v>1316.2058128663075</v>
      </c>
      <c r="N122" s="67">
        <f t="shared" si="22"/>
        <v>5.2900000000000003E-2</v>
      </c>
      <c r="O122" s="93">
        <f t="shared" si="23"/>
        <v>297481.97321663104</v>
      </c>
      <c r="P122" s="94"/>
      <c r="Q122" s="69">
        <f t="shared" si="15"/>
        <v>102518.02678336896</v>
      </c>
      <c r="R122" s="69">
        <f t="shared" si="24"/>
        <v>0</v>
      </c>
      <c r="S122" s="64">
        <f t="shared" si="16"/>
        <v>49310</v>
      </c>
      <c r="T122" s="70">
        <f t="shared" si="25"/>
        <v>180</v>
      </c>
      <c r="U122" s="71">
        <f t="shared" si="17"/>
        <v>124.07217614705796</v>
      </c>
    </row>
    <row r="123" spans="7:21" ht="14.1" customHeight="1">
      <c r="G123" s="63">
        <f t="shared" si="13"/>
        <v>122</v>
      </c>
      <c r="H123" s="64">
        <f t="shared" si="14"/>
        <v>49341</v>
      </c>
      <c r="I123" s="69">
        <f t="shared" si="18"/>
        <v>2406.4396736584918</v>
      </c>
      <c r="J123" s="66">
        <f t="shared" si="19"/>
        <v>0</v>
      </c>
      <c r="K123" s="92"/>
      <c r="L123" s="69">
        <f t="shared" si="20"/>
        <v>2406.4396736584918</v>
      </c>
      <c r="M123" s="69">
        <f t="shared" si="21"/>
        <v>1311.3996985966485</v>
      </c>
      <c r="N123" s="67">
        <f t="shared" si="22"/>
        <v>5.2900000000000003E-2</v>
      </c>
      <c r="O123" s="93">
        <f t="shared" si="23"/>
        <v>296386.93324156915</v>
      </c>
      <c r="P123" s="94"/>
      <c r="Q123" s="69">
        <f t="shared" si="15"/>
        <v>103613.06675843085</v>
      </c>
      <c r="R123" s="69">
        <f t="shared" si="24"/>
        <v>0</v>
      </c>
      <c r="S123" s="64">
        <f t="shared" si="16"/>
        <v>49341</v>
      </c>
      <c r="T123" s="70">
        <f t="shared" si="25"/>
        <v>179</v>
      </c>
      <c r="U123" s="71">
        <f t="shared" si="17"/>
        <v>123.61912765690622</v>
      </c>
    </row>
    <row r="124" spans="7:21" ht="14.1" customHeight="1">
      <c r="G124" s="63">
        <f t="shared" si="13"/>
        <v>123</v>
      </c>
      <c r="H124" s="64">
        <f t="shared" si="14"/>
        <v>49369</v>
      </c>
      <c r="I124" s="69">
        <f t="shared" si="18"/>
        <v>2406.4396736584918</v>
      </c>
      <c r="J124" s="66">
        <f t="shared" si="19"/>
        <v>0</v>
      </c>
      <c r="K124" s="92"/>
      <c r="L124" s="69">
        <f t="shared" si="20"/>
        <v>2406.4396736584918</v>
      </c>
      <c r="M124" s="69">
        <f t="shared" si="21"/>
        <v>1306.5723973732506</v>
      </c>
      <c r="N124" s="67">
        <f t="shared" si="22"/>
        <v>5.2900000000000003E-2</v>
      </c>
      <c r="O124" s="93">
        <f t="shared" si="23"/>
        <v>295287.06596528389</v>
      </c>
      <c r="P124" s="94"/>
      <c r="Q124" s="69">
        <f t="shared" si="15"/>
        <v>104712.93403471611</v>
      </c>
      <c r="R124" s="69">
        <f t="shared" si="24"/>
        <v>0</v>
      </c>
      <c r="S124" s="64">
        <f t="shared" si="16"/>
        <v>49369</v>
      </c>
      <c r="T124" s="70">
        <f t="shared" si="25"/>
        <v>178</v>
      </c>
      <c r="U124" s="71">
        <f t="shared" si="17"/>
        <v>123.16408197799372</v>
      </c>
    </row>
    <row r="125" spans="7:21" ht="14.1" customHeight="1">
      <c r="G125" s="63">
        <f t="shared" si="13"/>
        <v>124</v>
      </c>
      <c r="H125" s="64">
        <f t="shared" si="14"/>
        <v>49400</v>
      </c>
      <c r="I125" s="69">
        <f t="shared" si="18"/>
        <v>2406.4396736584918</v>
      </c>
      <c r="J125" s="66">
        <f t="shared" si="19"/>
        <v>0</v>
      </c>
      <c r="K125" s="92"/>
      <c r="L125" s="69">
        <f t="shared" si="20"/>
        <v>2406.4396736584918</v>
      </c>
      <c r="M125" s="69">
        <f t="shared" si="21"/>
        <v>1301.7238157969598</v>
      </c>
      <c r="N125" s="67">
        <f t="shared" si="22"/>
        <v>5.2900000000000003E-2</v>
      </c>
      <c r="O125" s="93">
        <f t="shared" si="23"/>
        <v>294182.35010742233</v>
      </c>
      <c r="P125" s="94"/>
      <c r="Q125" s="69">
        <f t="shared" si="15"/>
        <v>105817.64989257767</v>
      </c>
      <c r="R125" s="69">
        <f t="shared" si="24"/>
        <v>0</v>
      </c>
      <c r="S125" s="64">
        <f t="shared" si="16"/>
        <v>49400</v>
      </c>
      <c r="T125" s="70">
        <f t="shared" si="25"/>
        <v>177</v>
      </c>
      <c r="U125" s="71">
        <f t="shared" si="17"/>
        <v>122.70703030604672</v>
      </c>
    </row>
    <row r="126" spans="7:21" ht="14.1" customHeight="1">
      <c r="G126" s="63">
        <f t="shared" si="13"/>
        <v>125</v>
      </c>
      <c r="H126" s="64">
        <f t="shared" si="14"/>
        <v>49430</v>
      </c>
      <c r="I126" s="69">
        <f t="shared" si="18"/>
        <v>2406.4396736584918</v>
      </c>
      <c r="J126" s="66">
        <f t="shared" si="19"/>
        <v>0</v>
      </c>
      <c r="K126" s="92"/>
      <c r="L126" s="69">
        <f t="shared" si="20"/>
        <v>2406.4396736584918</v>
      </c>
      <c r="M126" s="69">
        <f t="shared" si="21"/>
        <v>1296.8538600568868</v>
      </c>
      <c r="N126" s="67">
        <f t="shared" si="22"/>
        <v>5.2900000000000003E-2</v>
      </c>
      <c r="O126" s="93">
        <f t="shared" si="23"/>
        <v>293072.76429382071</v>
      </c>
      <c r="P126" s="94"/>
      <c r="Q126" s="69">
        <f t="shared" si="15"/>
        <v>106927.23570617929</v>
      </c>
      <c r="R126" s="69">
        <f t="shared" si="24"/>
        <v>0</v>
      </c>
      <c r="S126" s="64">
        <f t="shared" si="16"/>
        <v>49430</v>
      </c>
      <c r="T126" s="70">
        <f t="shared" si="25"/>
        <v>176</v>
      </c>
      <c r="U126" s="71">
        <f t="shared" si="17"/>
        <v>122.24796379797921</v>
      </c>
    </row>
    <row r="127" spans="7:21" ht="14.1" customHeight="1">
      <c r="G127" s="63">
        <f t="shared" si="13"/>
        <v>126</v>
      </c>
      <c r="H127" s="64">
        <f t="shared" si="14"/>
        <v>49461</v>
      </c>
      <c r="I127" s="69">
        <f t="shared" si="18"/>
        <v>2406.4396736584918</v>
      </c>
      <c r="J127" s="66">
        <f t="shared" si="19"/>
        <v>0</v>
      </c>
      <c r="K127" s="92"/>
      <c r="L127" s="69">
        <f t="shared" si="20"/>
        <v>2406.4396736584918</v>
      </c>
      <c r="M127" s="69">
        <f t="shared" si="21"/>
        <v>1291.9624359285931</v>
      </c>
      <c r="N127" s="67">
        <f t="shared" si="22"/>
        <v>5.2900000000000003E-2</v>
      </c>
      <c r="O127" s="93">
        <f t="shared" si="23"/>
        <v>291958.28705609078</v>
      </c>
      <c r="P127" s="94"/>
      <c r="Q127" s="69">
        <f t="shared" si="15"/>
        <v>108041.71294390922</v>
      </c>
      <c r="R127" s="69">
        <f t="shared" si="24"/>
        <v>0</v>
      </c>
      <c r="S127" s="64">
        <f t="shared" si="16"/>
        <v>49461</v>
      </c>
      <c r="T127" s="70">
        <f t="shared" si="25"/>
        <v>175</v>
      </c>
      <c r="U127" s="71">
        <f t="shared" si="17"/>
        <v>121.78687357172197</v>
      </c>
    </row>
    <row r="128" spans="7:21" ht="14.1" customHeight="1">
      <c r="G128" s="63">
        <f t="shared" si="13"/>
        <v>127</v>
      </c>
      <c r="H128" s="64">
        <f t="shared" si="14"/>
        <v>49491</v>
      </c>
      <c r="I128" s="69">
        <f t="shared" si="18"/>
        <v>2406.4396736584918</v>
      </c>
      <c r="J128" s="66">
        <f t="shared" si="19"/>
        <v>0</v>
      </c>
      <c r="K128" s="92"/>
      <c r="L128" s="69">
        <f t="shared" si="20"/>
        <v>2406.4396736584918</v>
      </c>
      <c r="M128" s="69">
        <f t="shared" si="21"/>
        <v>1287.0494487722669</v>
      </c>
      <c r="N128" s="67">
        <f t="shared" si="22"/>
        <v>5.2900000000000003E-2</v>
      </c>
      <c r="O128" s="93">
        <f t="shared" si="23"/>
        <v>290838.89683120453</v>
      </c>
      <c r="P128" s="94"/>
      <c r="Q128" s="69">
        <f t="shared" si="15"/>
        <v>109161.10316879547</v>
      </c>
      <c r="R128" s="69">
        <f t="shared" si="24"/>
        <v>0</v>
      </c>
      <c r="S128" s="64">
        <f t="shared" si="16"/>
        <v>49491</v>
      </c>
      <c r="T128" s="70">
        <f t="shared" si="25"/>
        <v>174</v>
      </c>
      <c r="U128" s="71">
        <f t="shared" si="17"/>
        <v>121.32375070605065</v>
      </c>
    </row>
    <row r="129" spans="7:21" ht="14.1" customHeight="1">
      <c r="G129" s="63">
        <f t="shared" si="13"/>
        <v>128</v>
      </c>
      <c r="H129" s="64">
        <f t="shared" si="14"/>
        <v>49522</v>
      </c>
      <c r="I129" s="69">
        <f t="shared" si="18"/>
        <v>2406.4396736584918</v>
      </c>
      <c r="J129" s="66">
        <f t="shared" si="19"/>
        <v>0</v>
      </c>
      <c r="K129" s="92"/>
      <c r="L129" s="69">
        <f t="shared" si="20"/>
        <v>2406.4396736584918</v>
      </c>
      <c r="M129" s="69">
        <f t="shared" si="21"/>
        <v>1282.1148035308934</v>
      </c>
      <c r="N129" s="67">
        <f t="shared" si="22"/>
        <v>5.2900000000000003E-2</v>
      </c>
      <c r="O129" s="93">
        <f t="shared" si="23"/>
        <v>289714.57196107693</v>
      </c>
      <c r="P129" s="94"/>
      <c r="Q129" s="69">
        <f t="shared" si="15"/>
        <v>110285.42803892307</v>
      </c>
      <c r="R129" s="69">
        <f t="shared" si="24"/>
        <v>0</v>
      </c>
      <c r="S129" s="64">
        <f t="shared" si="16"/>
        <v>49522</v>
      </c>
      <c r="T129" s="70">
        <f t="shared" si="25"/>
        <v>173</v>
      </c>
      <c r="U129" s="71">
        <f t="shared" si="17"/>
        <v>120.85858624041312</v>
      </c>
    </row>
    <row r="130" spans="7:21" ht="14.1" customHeight="1">
      <c r="G130" s="63">
        <f t="shared" ref="G130:G193" si="26">(ROW(G130)-1)</f>
        <v>129</v>
      </c>
      <c r="H130" s="64">
        <f t="shared" ref="H130:H193" si="27">DATE(YEAR(D$15),MONTH(D$15)+(ROW(H130)-2),DAY(D$15))</f>
        <v>49553</v>
      </c>
      <c r="I130" s="69">
        <f t="shared" si="18"/>
        <v>2406.4396736584918</v>
      </c>
      <c r="J130" s="66">
        <f t="shared" si="19"/>
        <v>0</v>
      </c>
      <c r="K130" s="92"/>
      <c r="L130" s="69">
        <f t="shared" si="20"/>
        <v>2406.4396736584918</v>
      </c>
      <c r="M130" s="69">
        <f t="shared" si="21"/>
        <v>1277.1584047284141</v>
      </c>
      <c r="N130" s="67">
        <f t="shared" si="22"/>
        <v>5.2900000000000003E-2</v>
      </c>
      <c r="O130" s="93">
        <f t="shared" si="23"/>
        <v>288585.29069214681</v>
      </c>
      <c r="P130" s="94"/>
      <c r="Q130" s="69">
        <f t="shared" ref="Q130:Q193" si="28">D$5-O130</f>
        <v>111414.70930785319</v>
      </c>
      <c r="R130" s="69">
        <f t="shared" si="24"/>
        <v>0</v>
      </c>
      <c r="S130" s="64">
        <f t="shared" ref="S130:S193" si="29">H130</f>
        <v>49553</v>
      </c>
      <c r="T130" s="70">
        <f t="shared" si="25"/>
        <v>172</v>
      </c>
      <c r="U130" s="71">
        <f t="shared" ref="U130:U193" si="30">(1 - POWER(1 + N130 / 12, -1 * T130)) / (N130 / 12)</f>
        <v>120.39137117475629</v>
      </c>
    </row>
    <row r="131" spans="7:21" ht="14.1" customHeight="1">
      <c r="G131" s="63">
        <f t="shared" si="26"/>
        <v>130</v>
      </c>
      <c r="H131" s="64">
        <f t="shared" si="27"/>
        <v>49583</v>
      </c>
      <c r="I131" s="69">
        <f t="shared" ref="I131:I194" si="31">IF((J130+K130)&gt;D$18,O130/U131,I130)</f>
        <v>2406.4396736584918</v>
      </c>
      <c r="J131" s="66">
        <f t="shared" ref="J131:J194" si="32">J130</f>
        <v>0</v>
      </c>
      <c r="K131" s="92"/>
      <c r="L131" s="69">
        <f t="shared" ref="L131:L194" si="33">MIN(I131+J131+K131, O130+M131)</f>
        <v>2406.4396736584918</v>
      </c>
      <c r="M131" s="69">
        <f t="shared" ref="M131:M194" si="34">O130 * (N131/12)</f>
        <v>1272.1801564678806</v>
      </c>
      <c r="N131" s="67">
        <f t="shared" ref="N131:N194" si="35">N130</f>
        <v>5.2900000000000003E-2</v>
      </c>
      <c r="O131" s="93">
        <f t="shared" ref="O131:O194" si="36">IF((O130-L131)+M131 &lt; 0.005, 0, (O130-L131)+M131)</f>
        <v>287451.03117495618</v>
      </c>
      <c r="P131" s="94"/>
      <c r="Q131" s="69">
        <f t="shared" si="28"/>
        <v>112548.96882504382</v>
      </c>
      <c r="R131" s="69">
        <f t="shared" ref="R131:R194" si="37">R130+(J131+K131)</f>
        <v>0</v>
      </c>
      <c r="S131" s="64">
        <f t="shared" si="29"/>
        <v>49583</v>
      </c>
      <c r="T131" s="70">
        <f t="shared" ref="T131:T194" si="38">T130-1</f>
        <v>171</v>
      </c>
      <c r="U131" s="71">
        <f t="shared" si="30"/>
        <v>119.92209646935164</v>
      </c>
    </row>
    <row r="132" spans="7:21" ht="14.1" customHeight="1">
      <c r="G132" s="63">
        <f t="shared" si="26"/>
        <v>131</v>
      </c>
      <c r="H132" s="64">
        <f t="shared" si="27"/>
        <v>49614</v>
      </c>
      <c r="I132" s="69">
        <f t="shared" si="31"/>
        <v>2406.4396736584918</v>
      </c>
      <c r="J132" s="66">
        <f t="shared" si="32"/>
        <v>0</v>
      </c>
      <c r="K132" s="92"/>
      <c r="L132" s="69">
        <f t="shared" si="33"/>
        <v>2406.4396736584918</v>
      </c>
      <c r="M132" s="69">
        <f t="shared" si="34"/>
        <v>1267.1799624295986</v>
      </c>
      <c r="N132" s="67">
        <f t="shared" si="35"/>
        <v>5.2900000000000003E-2</v>
      </c>
      <c r="O132" s="93">
        <f t="shared" si="36"/>
        <v>286311.77146372729</v>
      </c>
      <c r="P132" s="94"/>
      <c r="Q132" s="69">
        <f t="shared" si="28"/>
        <v>113688.22853627271</v>
      </c>
      <c r="R132" s="69">
        <f t="shared" si="37"/>
        <v>0</v>
      </c>
      <c r="S132" s="64">
        <f t="shared" si="29"/>
        <v>49614</v>
      </c>
      <c r="T132" s="70">
        <f t="shared" si="38"/>
        <v>170</v>
      </c>
      <c r="U132" s="71">
        <f t="shared" si="30"/>
        <v>119.4507530446207</v>
      </c>
    </row>
    <row r="133" spans="7:21" ht="14.1" customHeight="1">
      <c r="G133" s="63">
        <f t="shared" si="26"/>
        <v>132</v>
      </c>
      <c r="H133" s="64">
        <f t="shared" si="27"/>
        <v>49644</v>
      </c>
      <c r="I133" s="69">
        <f t="shared" si="31"/>
        <v>2406.4396736584918</v>
      </c>
      <c r="J133" s="66">
        <f t="shared" si="32"/>
        <v>0</v>
      </c>
      <c r="K133" s="92"/>
      <c r="L133" s="69">
        <f t="shared" si="33"/>
        <v>2406.4396736584918</v>
      </c>
      <c r="M133" s="69">
        <f t="shared" si="34"/>
        <v>1262.1577258692646</v>
      </c>
      <c r="N133" s="67">
        <f t="shared" si="35"/>
        <v>5.2900000000000003E-2</v>
      </c>
      <c r="O133" s="93">
        <f t="shared" si="36"/>
        <v>285167.48951593804</v>
      </c>
      <c r="P133" s="94"/>
      <c r="Q133" s="69">
        <f t="shared" si="28"/>
        <v>114832.51048406196</v>
      </c>
      <c r="R133" s="69">
        <f t="shared" si="37"/>
        <v>0</v>
      </c>
      <c r="S133" s="64">
        <f t="shared" si="29"/>
        <v>49644</v>
      </c>
      <c r="T133" s="70">
        <f t="shared" si="38"/>
        <v>169</v>
      </c>
      <c r="U133" s="71">
        <f t="shared" si="30"/>
        <v>118.97733178095908</v>
      </c>
    </row>
    <row r="134" spans="7:21" ht="14.1" customHeight="1">
      <c r="G134" s="63">
        <f t="shared" si="26"/>
        <v>133</v>
      </c>
      <c r="H134" s="64">
        <f t="shared" si="27"/>
        <v>49675</v>
      </c>
      <c r="I134" s="69">
        <f t="shared" si="31"/>
        <v>2406.4396736584918</v>
      </c>
      <c r="J134" s="66">
        <f t="shared" si="32"/>
        <v>0</v>
      </c>
      <c r="K134" s="92"/>
      <c r="L134" s="69">
        <f t="shared" si="33"/>
        <v>2406.4396736584918</v>
      </c>
      <c r="M134" s="69">
        <f t="shared" si="34"/>
        <v>1257.1133496160935</v>
      </c>
      <c r="N134" s="67">
        <f t="shared" si="35"/>
        <v>5.2900000000000003E-2</v>
      </c>
      <c r="O134" s="93">
        <f t="shared" si="36"/>
        <v>284018.16319189564</v>
      </c>
      <c r="P134" s="94"/>
      <c r="Q134" s="69">
        <f t="shared" si="28"/>
        <v>115981.83680810436</v>
      </c>
      <c r="R134" s="69">
        <f t="shared" si="37"/>
        <v>0</v>
      </c>
      <c r="S134" s="64">
        <f t="shared" si="29"/>
        <v>49675</v>
      </c>
      <c r="T134" s="70">
        <f t="shared" si="38"/>
        <v>168</v>
      </c>
      <c r="U134" s="71">
        <f t="shared" si="30"/>
        <v>118.50182351856009</v>
      </c>
    </row>
    <row r="135" spans="7:21" ht="14.1" customHeight="1">
      <c r="G135" s="63">
        <f t="shared" si="26"/>
        <v>134</v>
      </c>
      <c r="H135" s="64">
        <f t="shared" si="27"/>
        <v>49706</v>
      </c>
      <c r="I135" s="69">
        <f t="shared" si="31"/>
        <v>2406.4396736584918</v>
      </c>
      <c r="J135" s="66">
        <f t="shared" si="32"/>
        <v>0</v>
      </c>
      <c r="K135" s="92"/>
      <c r="L135" s="69">
        <f t="shared" si="33"/>
        <v>2406.4396736584918</v>
      </c>
      <c r="M135" s="69">
        <f t="shared" si="34"/>
        <v>1252.0467360709399</v>
      </c>
      <c r="N135" s="67">
        <f t="shared" si="35"/>
        <v>5.2900000000000003E-2</v>
      </c>
      <c r="O135" s="93">
        <f t="shared" si="36"/>
        <v>282863.77025430807</v>
      </c>
      <c r="P135" s="94"/>
      <c r="Q135" s="69">
        <f t="shared" si="28"/>
        <v>117136.22974569193</v>
      </c>
      <c r="R135" s="69">
        <f t="shared" si="37"/>
        <v>0</v>
      </c>
      <c r="S135" s="64">
        <f t="shared" si="29"/>
        <v>49706</v>
      </c>
      <c r="T135" s="70">
        <f t="shared" si="38"/>
        <v>167</v>
      </c>
      <c r="U135" s="71">
        <f t="shared" si="30"/>
        <v>118.02421905723776</v>
      </c>
    </row>
    <row r="136" spans="7:21" ht="14.1" customHeight="1">
      <c r="G136" s="63">
        <f t="shared" si="26"/>
        <v>135</v>
      </c>
      <c r="H136" s="64">
        <f t="shared" si="27"/>
        <v>49735</v>
      </c>
      <c r="I136" s="69">
        <f t="shared" si="31"/>
        <v>2406.4396736584918</v>
      </c>
      <c r="J136" s="66">
        <f t="shared" si="32"/>
        <v>0</v>
      </c>
      <c r="K136" s="92"/>
      <c r="L136" s="69">
        <f t="shared" si="33"/>
        <v>2406.4396736584918</v>
      </c>
      <c r="M136" s="69">
        <f t="shared" si="34"/>
        <v>1246.9577872044081</v>
      </c>
      <c r="N136" s="67">
        <f t="shared" si="35"/>
        <v>5.2900000000000003E-2</v>
      </c>
      <c r="O136" s="93">
        <f t="shared" si="36"/>
        <v>281704.28836785397</v>
      </c>
      <c r="P136" s="94"/>
      <c r="Q136" s="69">
        <f t="shared" si="28"/>
        <v>118295.71163214603</v>
      </c>
      <c r="R136" s="69">
        <f t="shared" si="37"/>
        <v>0</v>
      </c>
      <c r="S136" s="64">
        <f t="shared" si="29"/>
        <v>49735</v>
      </c>
      <c r="T136" s="70">
        <f t="shared" si="38"/>
        <v>166</v>
      </c>
      <c r="U136" s="71">
        <f t="shared" si="30"/>
        <v>117.54450915624844</v>
      </c>
    </row>
    <row r="137" spans="7:21" ht="14.1" customHeight="1">
      <c r="G137" s="63">
        <f t="shared" si="26"/>
        <v>136</v>
      </c>
      <c r="H137" s="64">
        <f t="shared" si="27"/>
        <v>49766</v>
      </c>
      <c r="I137" s="69">
        <f t="shared" si="31"/>
        <v>2406.4396736584918</v>
      </c>
      <c r="J137" s="66">
        <f t="shared" si="32"/>
        <v>0</v>
      </c>
      <c r="K137" s="92"/>
      <c r="L137" s="69">
        <f t="shared" si="33"/>
        <v>2406.4396736584918</v>
      </c>
      <c r="M137" s="69">
        <f t="shared" si="34"/>
        <v>1241.8464045549563</v>
      </c>
      <c r="N137" s="67">
        <f t="shared" si="35"/>
        <v>5.2900000000000003E-2</v>
      </c>
      <c r="O137" s="93">
        <f t="shared" si="36"/>
        <v>280539.69509875041</v>
      </c>
      <c r="P137" s="94"/>
      <c r="Q137" s="69">
        <f t="shared" si="28"/>
        <v>119460.30490124959</v>
      </c>
      <c r="R137" s="69">
        <f t="shared" si="37"/>
        <v>0</v>
      </c>
      <c r="S137" s="64">
        <f t="shared" si="29"/>
        <v>49766</v>
      </c>
      <c r="T137" s="70">
        <f t="shared" si="38"/>
        <v>165</v>
      </c>
      <c r="U137" s="71">
        <f t="shared" si="30"/>
        <v>117.06268453411218</v>
      </c>
    </row>
    <row r="138" spans="7:21" ht="14.1" customHeight="1">
      <c r="G138" s="63">
        <f t="shared" si="26"/>
        <v>137</v>
      </c>
      <c r="H138" s="64">
        <f t="shared" si="27"/>
        <v>49796</v>
      </c>
      <c r="I138" s="69">
        <f t="shared" si="31"/>
        <v>2406.4396736584918</v>
      </c>
      <c r="J138" s="66">
        <f t="shared" si="32"/>
        <v>0</v>
      </c>
      <c r="K138" s="92"/>
      <c r="L138" s="69">
        <f t="shared" si="33"/>
        <v>2406.4396736584918</v>
      </c>
      <c r="M138" s="69">
        <f t="shared" si="34"/>
        <v>1236.7124892269915</v>
      </c>
      <c r="N138" s="67">
        <f t="shared" si="35"/>
        <v>5.2900000000000003E-2</v>
      </c>
      <c r="O138" s="93">
        <f t="shared" si="36"/>
        <v>279369.9679143189</v>
      </c>
      <c r="P138" s="94"/>
      <c r="Q138" s="69">
        <f t="shared" si="28"/>
        <v>120630.0320856811</v>
      </c>
      <c r="R138" s="69">
        <f t="shared" si="37"/>
        <v>0</v>
      </c>
      <c r="S138" s="64">
        <f t="shared" si="29"/>
        <v>49796</v>
      </c>
      <c r="T138" s="70">
        <f t="shared" si="38"/>
        <v>164</v>
      </c>
      <c r="U138" s="71">
        <f t="shared" si="30"/>
        <v>116.57873586843341</v>
      </c>
    </row>
    <row r="139" spans="7:21" ht="14.1" customHeight="1">
      <c r="G139" s="63">
        <f t="shared" si="26"/>
        <v>138</v>
      </c>
      <c r="H139" s="64">
        <f t="shared" si="27"/>
        <v>49827</v>
      </c>
      <c r="I139" s="69">
        <f t="shared" si="31"/>
        <v>2406.4396736584918</v>
      </c>
      <c r="J139" s="66">
        <f t="shared" si="32"/>
        <v>0</v>
      </c>
      <c r="K139" s="92"/>
      <c r="L139" s="69">
        <f t="shared" si="33"/>
        <v>2406.4396736584918</v>
      </c>
      <c r="M139" s="69">
        <f t="shared" si="34"/>
        <v>1231.5559418889559</v>
      </c>
      <c r="N139" s="67">
        <f t="shared" si="35"/>
        <v>5.2900000000000003E-2</v>
      </c>
      <c r="O139" s="93">
        <f t="shared" si="36"/>
        <v>278195.08418254933</v>
      </c>
      <c r="P139" s="94"/>
      <c r="Q139" s="69">
        <f t="shared" si="28"/>
        <v>121804.91581745067</v>
      </c>
      <c r="R139" s="69">
        <f t="shared" si="37"/>
        <v>0</v>
      </c>
      <c r="S139" s="64">
        <f t="shared" si="29"/>
        <v>49827</v>
      </c>
      <c r="T139" s="70">
        <f t="shared" si="38"/>
        <v>163</v>
      </c>
      <c r="U139" s="71">
        <f t="shared" si="30"/>
        <v>116.09265379572007</v>
      </c>
    </row>
    <row r="140" spans="7:21" ht="14.1" customHeight="1">
      <c r="G140" s="63">
        <f t="shared" si="26"/>
        <v>139</v>
      </c>
      <c r="H140" s="64">
        <f t="shared" si="27"/>
        <v>49857</v>
      </c>
      <c r="I140" s="69">
        <f t="shared" si="31"/>
        <v>2406.4396736584918</v>
      </c>
      <c r="J140" s="66">
        <f t="shared" si="32"/>
        <v>0</v>
      </c>
      <c r="K140" s="92"/>
      <c r="L140" s="69">
        <f t="shared" si="33"/>
        <v>2406.4396736584918</v>
      </c>
      <c r="M140" s="69">
        <f t="shared" si="34"/>
        <v>1226.3766627714051</v>
      </c>
      <c r="N140" s="67">
        <f t="shared" si="35"/>
        <v>5.2900000000000003E-2</v>
      </c>
      <c r="O140" s="93">
        <f t="shared" si="36"/>
        <v>277015.0211716622</v>
      </c>
      <c r="P140" s="94"/>
      <c r="Q140" s="69">
        <f t="shared" si="28"/>
        <v>122984.9788283378</v>
      </c>
      <c r="R140" s="69">
        <f t="shared" si="37"/>
        <v>0</v>
      </c>
      <c r="S140" s="64">
        <f t="shared" si="29"/>
        <v>49857</v>
      </c>
      <c r="T140" s="70">
        <f t="shared" si="38"/>
        <v>162</v>
      </c>
      <c r="U140" s="71">
        <f t="shared" si="30"/>
        <v>115.60442891120286</v>
      </c>
    </row>
    <row r="141" spans="7:21" ht="14.1" customHeight="1">
      <c r="G141" s="63">
        <f t="shared" si="26"/>
        <v>140</v>
      </c>
      <c r="H141" s="64">
        <f t="shared" si="27"/>
        <v>49888</v>
      </c>
      <c r="I141" s="69">
        <f t="shared" si="31"/>
        <v>2406.4396736584918</v>
      </c>
      <c r="J141" s="66">
        <f t="shared" si="32"/>
        <v>0</v>
      </c>
      <c r="K141" s="92"/>
      <c r="L141" s="69">
        <f t="shared" si="33"/>
        <v>2406.4396736584918</v>
      </c>
      <c r="M141" s="69">
        <f t="shared" si="34"/>
        <v>1221.1745516650776</v>
      </c>
      <c r="N141" s="67">
        <f t="shared" si="35"/>
        <v>5.2900000000000003E-2</v>
      </c>
      <c r="O141" s="93">
        <f t="shared" si="36"/>
        <v>275829.75604966877</v>
      </c>
      <c r="P141" s="94"/>
      <c r="Q141" s="69">
        <f t="shared" si="28"/>
        <v>124170.24395033123</v>
      </c>
      <c r="R141" s="69">
        <f t="shared" si="37"/>
        <v>0</v>
      </c>
      <c r="S141" s="64">
        <f t="shared" si="29"/>
        <v>49888</v>
      </c>
      <c r="T141" s="70">
        <f t="shared" si="38"/>
        <v>161</v>
      </c>
      <c r="U141" s="71">
        <f t="shared" si="30"/>
        <v>115.11405176865304</v>
      </c>
    </row>
    <row r="142" spans="7:21" ht="14.1" customHeight="1">
      <c r="G142" s="63">
        <f t="shared" si="26"/>
        <v>141</v>
      </c>
      <c r="H142" s="64">
        <f t="shared" si="27"/>
        <v>49919</v>
      </c>
      <c r="I142" s="69">
        <f t="shared" si="31"/>
        <v>2406.4396736584918</v>
      </c>
      <c r="J142" s="66">
        <f t="shared" si="32"/>
        <v>0</v>
      </c>
      <c r="K142" s="92"/>
      <c r="L142" s="69">
        <f t="shared" si="33"/>
        <v>2406.4396736584918</v>
      </c>
      <c r="M142" s="69">
        <f t="shared" si="34"/>
        <v>1215.9495079189564</v>
      </c>
      <c r="N142" s="67">
        <f t="shared" si="35"/>
        <v>5.2900000000000003E-2</v>
      </c>
      <c r="O142" s="93">
        <f t="shared" si="36"/>
        <v>274639.26588392921</v>
      </c>
      <c r="P142" s="94"/>
      <c r="Q142" s="69">
        <f t="shared" si="28"/>
        <v>125360.73411607079</v>
      </c>
      <c r="R142" s="69">
        <f t="shared" si="37"/>
        <v>0</v>
      </c>
      <c r="S142" s="64">
        <f t="shared" si="29"/>
        <v>49919</v>
      </c>
      <c r="T142" s="70">
        <f t="shared" si="38"/>
        <v>160</v>
      </c>
      <c r="U142" s="71">
        <f t="shared" si="30"/>
        <v>114.62151288019987</v>
      </c>
    </row>
    <row r="143" spans="7:21" ht="14.1" customHeight="1">
      <c r="G143" s="63">
        <f t="shared" si="26"/>
        <v>142</v>
      </c>
      <c r="H143" s="64">
        <f t="shared" si="27"/>
        <v>49949</v>
      </c>
      <c r="I143" s="69">
        <f t="shared" si="31"/>
        <v>2406.4396736584918</v>
      </c>
      <c r="J143" s="66">
        <f t="shared" si="32"/>
        <v>0</v>
      </c>
      <c r="K143" s="92"/>
      <c r="L143" s="69">
        <f t="shared" si="33"/>
        <v>2406.4396736584918</v>
      </c>
      <c r="M143" s="69">
        <f t="shared" si="34"/>
        <v>1210.7014304383213</v>
      </c>
      <c r="N143" s="67">
        <f t="shared" si="35"/>
        <v>5.2900000000000003E-2</v>
      </c>
      <c r="O143" s="93">
        <f t="shared" si="36"/>
        <v>273443.52764070901</v>
      </c>
      <c r="P143" s="94"/>
      <c r="Q143" s="69">
        <f t="shared" si="28"/>
        <v>126556.47235929099</v>
      </c>
      <c r="R143" s="69">
        <f t="shared" si="37"/>
        <v>0</v>
      </c>
      <c r="S143" s="64">
        <f t="shared" si="29"/>
        <v>49949</v>
      </c>
      <c r="T143" s="70">
        <f t="shared" si="38"/>
        <v>159</v>
      </c>
      <c r="U143" s="71">
        <f t="shared" si="30"/>
        <v>114.12680271614671</v>
      </c>
    </row>
    <row r="144" spans="7:21" ht="14.1" customHeight="1">
      <c r="G144" s="63">
        <f t="shared" si="26"/>
        <v>143</v>
      </c>
      <c r="H144" s="64">
        <f t="shared" si="27"/>
        <v>49980</v>
      </c>
      <c r="I144" s="69">
        <f t="shared" si="31"/>
        <v>2406.4396736584918</v>
      </c>
      <c r="J144" s="66">
        <f t="shared" si="32"/>
        <v>0</v>
      </c>
      <c r="K144" s="92"/>
      <c r="L144" s="69">
        <f t="shared" si="33"/>
        <v>2406.4396736584918</v>
      </c>
      <c r="M144" s="69">
        <f t="shared" si="34"/>
        <v>1205.4302176827923</v>
      </c>
      <c r="N144" s="67">
        <f t="shared" si="35"/>
        <v>5.2900000000000003E-2</v>
      </c>
      <c r="O144" s="93">
        <f t="shared" si="36"/>
        <v>272242.51818473329</v>
      </c>
      <c r="P144" s="94"/>
      <c r="Q144" s="69">
        <f t="shared" si="28"/>
        <v>127757.48181526671</v>
      </c>
      <c r="R144" s="69">
        <f t="shared" si="37"/>
        <v>0</v>
      </c>
      <c r="S144" s="64">
        <f t="shared" si="29"/>
        <v>49980</v>
      </c>
      <c r="T144" s="70">
        <f t="shared" si="38"/>
        <v>158</v>
      </c>
      <c r="U144" s="71">
        <f t="shared" si="30"/>
        <v>113.62991170478709</v>
      </c>
    </row>
    <row r="145" spans="7:21" ht="14.1" customHeight="1">
      <c r="G145" s="63">
        <f t="shared" si="26"/>
        <v>144</v>
      </c>
      <c r="H145" s="64">
        <f t="shared" si="27"/>
        <v>50010</v>
      </c>
      <c r="I145" s="69">
        <f t="shared" si="31"/>
        <v>2406.4396736584918</v>
      </c>
      <c r="J145" s="66">
        <f t="shared" si="32"/>
        <v>0</v>
      </c>
      <c r="K145" s="92"/>
      <c r="L145" s="69">
        <f t="shared" si="33"/>
        <v>2406.4396736584918</v>
      </c>
      <c r="M145" s="69">
        <f t="shared" si="34"/>
        <v>1200.1357676643659</v>
      </c>
      <c r="N145" s="67">
        <f t="shared" si="35"/>
        <v>5.2900000000000003E-2</v>
      </c>
      <c r="O145" s="93">
        <f t="shared" si="36"/>
        <v>271036.21427873912</v>
      </c>
      <c r="P145" s="94"/>
      <c r="Q145" s="69">
        <f t="shared" si="28"/>
        <v>128963.78572126088</v>
      </c>
      <c r="R145" s="69">
        <f t="shared" si="37"/>
        <v>0</v>
      </c>
      <c r="S145" s="64">
        <f t="shared" si="29"/>
        <v>50010</v>
      </c>
      <c r="T145" s="70">
        <f t="shared" si="38"/>
        <v>157</v>
      </c>
      <c r="U145" s="71">
        <f t="shared" si="30"/>
        <v>113.13083023221903</v>
      </c>
    </row>
    <row r="146" spans="7:21" ht="14.1" customHeight="1">
      <c r="G146" s="63">
        <f t="shared" si="26"/>
        <v>145</v>
      </c>
      <c r="H146" s="64">
        <f t="shared" si="27"/>
        <v>50041</v>
      </c>
      <c r="I146" s="69">
        <f t="shared" si="31"/>
        <v>2406.4396736584918</v>
      </c>
      <c r="J146" s="66">
        <f t="shared" si="32"/>
        <v>0</v>
      </c>
      <c r="K146" s="92"/>
      <c r="L146" s="69">
        <f t="shared" si="33"/>
        <v>2406.4396736584918</v>
      </c>
      <c r="M146" s="69">
        <f t="shared" si="34"/>
        <v>1194.8179779454417</v>
      </c>
      <c r="N146" s="67">
        <f t="shared" si="35"/>
        <v>5.2900000000000003E-2</v>
      </c>
      <c r="O146" s="93">
        <f t="shared" si="36"/>
        <v>269824.59258302604</v>
      </c>
      <c r="P146" s="94"/>
      <c r="Q146" s="69">
        <f t="shared" si="28"/>
        <v>130175.40741697396</v>
      </c>
      <c r="R146" s="69">
        <f t="shared" si="37"/>
        <v>0</v>
      </c>
      <c r="S146" s="64">
        <f t="shared" si="29"/>
        <v>50041</v>
      </c>
      <c r="T146" s="70">
        <f t="shared" si="38"/>
        <v>156</v>
      </c>
      <c r="U146" s="71">
        <f t="shared" si="30"/>
        <v>112.62954864215938</v>
      </c>
    </row>
    <row r="147" spans="7:21" ht="14.1" customHeight="1">
      <c r="G147" s="63">
        <f t="shared" si="26"/>
        <v>146</v>
      </c>
      <c r="H147" s="64">
        <f t="shared" si="27"/>
        <v>50072</v>
      </c>
      <c r="I147" s="69">
        <f t="shared" si="31"/>
        <v>2406.4396736584918</v>
      </c>
      <c r="J147" s="66">
        <f t="shared" si="32"/>
        <v>0</v>
      </c>
      <c r="K147" s="92"/>
      <c r="L147" s="69">
        <f t="shared" si="33"/>
        <v>2406.4396736584918</v>
      </c>
      <c r="M147" s="69">
        <f t="shared" si="34"/>
        <v>1189.47674563684</v>
      </c>
      <c r="N147" s="67">
        <f t="shared" si="35"/>
        <v>5.2900000000000003E-2</v>
      </c>
      <c r="O147" s="93">
        <f t="shared" si="36"/>
        <v>268607.62965500436</v>
      </c>
      <c r="P147" s="94"/>
      <c r="Q147" s="69">
        <f t="shared" si="28"/>
        <v>131392.37034499564</v>
      </c>
      <c r="R147" s="69">
        <f t="shared" si="37"/>
        <v>0</v>
      </c>
      <c r="S147" s="64">
        <f t="shared" si="29"/>
        <v>50072</v>
      </c>
      <c r="T147" s="70">
        <f t="shared" si="38"/>
        <v>155</v>
      </c>
      <c r="U147" s="71">
        <f t="shared" si="30"/>
        <v>112.12605723575686</v>
      </c>
    </row>
    <row r="148" spans="7:21" ht="14.1" customHeight="1">
      <c r="G148" s="63">
        <f t="shared" si="26"/>
        <v>147</v>
      </c>
      <c r="H148" s="64">
        <f t="shared" si="27"/>
        <v>50100</v>
      </c>
      <c r="I148" s="69">
        <f t="shared" si="31"/>
        <v>2406.4396736584918</v>
      </c>
      <c r="J148" s="66">
        <f t="shared" si="32"/>
        <v>0</v>
      </c>
      <c r="K148" s="92"/>
      <c r="L148" s="69">
        <f t="shared" si="33"/>
        <v>2406.4396736584918</v>
      </c>
      <c r="M148" s="69">
        <f t="shared" si="34"/>
        <v>1184.111967395811</v>
      </c>
      <c r="N148" s="67">
        <f t="shared" si="35"/>
        <v>5.2900000000000003E-2</v>
      </c>
      <c r="O148" s="93">
        <f t="shared" si="36"/>
        <v>267385.30194874166</v>
      </c>
      <c r="P148" s="94"/>
      <c r="Q148" s="69">
        <f t="shared" si="28"/>
        <v>132614.69805125834</v>
      </c>
      <c r="R148" s="69">
        <f t="shared" si="37"/>
        <v>0</v>
      </c>
      <c r="S148" s="64">
        <f t="shared" si="29"/>
        <v>50100</v>
      </c>
      <c r="T148" s="70">
        <f t="shared" si="38"/>
        <v>154</v>
      </c>
      <c r="U148" s="71">
        <f t="shared" si="30"/>
        <v>111.62034627140449</v>
      </c>
    </row>
    <row r="149" spans="7:21" ht="14.1" customHeight="1">
      <c r="G149" s="63">
        <f t="shared" si="26"/>
        <v>148</v>
      </c>
      <c r="H149" s="64">
        <f t="shared" si="27"/>
        <v>50131</v>
      </c>
      <c r="I149" s="69">
        <f t="shared" si="31"/>
        <v>2406.4396736584918</v>
      </c>
      <c r="J149" s="66">
        <f t="shared" si="32"/>
        <v>0</v>
      </c>
      <c r="K149" s="92"/>
      <c r="L149" s="69">
        <f t="shared" si="33"/>
        <v>2406.4396736584918</v>
      </c>
      <c r="M149" s="69">
        <f t="shared" si="34"/>
        <v>1178.7235394240363</v>
      </c>
      <c r="N149" s="67">
        <f t="shared" si="35"/>
        <v>5.2900000000000003E-2</v>
      </c>
      <c r="O149" s="93">
        <f t="shared" si="36"/>
        <v>266157.58581450715</v>
      </c>
      <c r="P149" s="94"/>
      <c r="Q149" s="69">
        <f t="shared" si="28"/>
        <v>133842.41418549285</v>
      </c>
      <c r="R149" s="69">
        <f t="shared" si="37"/>
        <v>0</v>
      </c>
      <c r="S149" s="64">
        <f t="shared" si="29"/>
        <v>50131</v>
      </c>
      <c r="T149" s="70">
        <f t="shared" si="38"/>
        <v>153</v>
      </c>
      <c r="U149" s="71">
        <f t="shared" si="30"/>
        <v>111.11240596455093</v>
      </c>
    </row>
    <row r="150" spans="7:21" ht="14.1" customHeight="1">
      <c r="G150" s="63">
        <f t="shared" si="26"/>
        <v>149</v>
      </c>
      <c r="H150" s="64">
        <f t="shared" si="27"/>
        <v>50161</v>
      </c>
      <c r="I150" s="69">
        <f t="shared" si="31"/>
        <v>2406.4396736584918</v>
      </c>
      <c r="J150" s="66">
        <f t="shared" si="32"/>
        <v>0</v>
      </c>
      <c r="K150" s="92"/>
      <c r="L150" s="69">
        <f t="shared" si="33"/>
        <v>2406.4396736584918</v>
      </c>
      <c r="M150" s="69">
        <f t="shared" si="34"/>
        <v>1173.311357465619</v>
      </c>
      <c r="N150" s="67">
        <f t="shared" si="35"/>
        <v>5.2900000000000003E-2</v>
      </c>
      <c r="O150" s="93">
        <f t="shared" si="36"/>
        <v>264924.45749831427</v>
      </c>
      <c r="P150" s="94"/>
      <c r="Q150" s="69">
        <f t="shared" si="28"/>
        <v>135075.54250168573</v>
      </c>
      <c r="R150" s="69">
        <f t="shared" si="37"/>
        <v>0</v>
      </c>
      <c r="S150" s="64">
        <f t="shared" si="29"/>
        <v>50161</v>
      </c>
      <c r="T150" s="70">
        <f t="shared" si="38"/>
        <v>152</v>
      </c>
      <c r="U150" s="71">
        <f t="shared" si="30"/>
        <v>110.6022264875113</v>
      </c>
    </row>
    <row r="151" spans="7:21" ht="14.1" customHeight="1">
      <c r="G151" s="63">
        <f t="shared" si="26"/>
        <v>150</v>
      </c>
      <c r="H151" s="64">
        <f t="shared" si="27"/>
        <v>50192</v>
      </c>
      <c r="I151" s="69">
        <f t="shared" si="31"/>
        <v>2406.4396736584918</v>
      </c>
      <c r="J151" s="66">
        <f t="shared" si="32"/>
        <v>0</v>
      </c>
      <c r="K151" s="92"/>
      <c r="L151" s="69">
        <f t="shared" si="33"/>
        <v>2406.4396736584918</v>
      </c>
      <c r="M151" s="69">
        <f t="shared" si="34"/>
        <v>1167.8753168050687</v>
      </c>
      <c r="N151" s="67">
        <f t="shared" si="35"/>
        <v>5.2900000000000003E-2</v>
      </c>
      <c r="O151" s="93">
        <f t="shared" si="36"/>
        <v>263685.89314146084</v>
      </c>
      <c r="P151" s="94"/>
      <c r="Q151" s="69">
        <f t="shared" si="28"/>
        <v>136314.10685853916</v>
      </c>
      <c r="R151" s="69">
        <f t="shared" si="37"/>
        <v>0</v>
      </c>
      <c r="S151" s="64">
        <f t="shared" si="29"/>
        <v>50192</v>
      </c>
      <c r="T151" s="70">
        <f t="shared" si="38"/>
        <v>151</v>
      </c>
      <c r="U151" s="71">
        <f t="shared" si="30"/>
        <v>110.08979796927707</v>
      </c>
    </row>
    <row r="152" spans="7:21" ht="14.1" customHeight="1">
      <c r="G152" s="63">
        <f t="shared" si="26"/>
        <v>151</v>
      </c>
      <c r="H152" s="64">
        <f t="shared" si="27"/>
        <v>50222</v>
      </c>
      <c r="I152" s="69">
        <f t="shared" si="31"/>
        <v>2406.4396736584918</v>
      </c>
      <c r="J152" s="66">
        <f t="shared" si="32"/>
        <v>0</v>
      </c>
      <c r="K152" s="92"/>
      <c r="L152" s="69">
        <f t="shared" si="33"/>
        <v>2406.4396736584918</v>
      </c>
      <c r="M152" s="69">
        <f t="shared" si="34"/>
        <v>1162.4153122652733</v>
      </c>
      <c r="N152" s="67">
        <f t="shared" si="35"/>
        <v>5.2900000000000003E-2</v>
      </c>
      <c r="O152" s="93">
        <f t="shared" si="36"/>
        <v>262441.8687800676</v>
      </c>
      <c r="P152" s="94"/>
      <c r="Q152" s="69">
        <f t="shared" si="28"/>
        <v>137558.1312199324</v>
      </c>
      <c r="R152" s="69">
        <f t="shared" si="37"/>
        <v>0</v>
      </c>
      <c r="S152" s="64">
        <f t="shared" si="29"/>
        <v>50222</v>
      </c>
      <c r="T152" s="70">
        <f t="shared" si="38"/>
        <v>150</v>
      </c>
      <c r="U152" s="71">
        <f t="shared" si="30"/>
        <v>109.57511049532498</v>
      </c>
    </row>
    <row r="153" spans="7:21" ht="14.1" customHeight="1">
      <c r="G153" s="63">
        <f t="shared" si="26"/>
        <v>152</v>
      </c>
      <c r="H153" s="64">
        <f t="shared" si="27"/>
        <v>50253</v>
      </c>
      <c r="I153" s="69">
        <f t="shared" si="31"/>
        <v>2406.4396736584918</v>
      </c>
      <c r="J153" s="66">
        <f t="shared" si="32"/>
        <v>0</v>
      </c>
      <c r="K153" s="92"/>
      <c r="L153" s="69">
        <f t="shared" si="33"/>
        <v>2406.4396736584918</v>
      </c>
      <c r="M153" s="69">
        <f t="shared" si="34"/>
        <v>1156.9312382054648</v>
      </c>
      <c r="N153" s="67">
        <f t="shared" si="35"/>
        <v>5.2900000000000003E-2</v>
      </c>
      <c r="O153" s="93">
        <f t="shared" si="36"/>
        <v>261192.36034461457</v>
      </c>
      <c r="P153" s="94"/>
      <c r="Q153" s="69">
        <f t="shared" si="28"/>
        <v>138807.63965538543</v>
      </c>
      <c r="R153" s="69">
        <f t="shared" si="37"/>
        <v>0</v>
      </c>
      <c r="S153" s="64">
        <f t="shared" si="29"/>
        <v>50253</v>
      </c>
      <c r="T153" s="70">
        <f t="shared" si="38"/>
        <v>149</v>
      </c>
      <c r="U153" s="71">
        <f t="shared" si="30"/>
        <v>109.05815410742517</v>
      </c>
    </row>
    <row r="154" spans="7:21" ht="14.1" customHeight="1">
      <c r="G154" s="63">
        <f t="shared" si="26"/>
        <v>153</v>
      </c>
      <c r="H154" s="64">
        <f t="shared" si="27"/>
        <v>50284</v>
      </c>
      <c r="I154" s="69">
        <f t="shared" si="31"/>
        <v>2406.4396736584918</v>
      </c>
      <c r="J154" s="66">
        <f t="shared" si="32"/>
        <v>0</v>
      </c>
      <c r="K154" s="92"/>
      <c r="L154" s="69">
        <f t="shared" si="33"/>
        <v>2406.4396736584918</v>
      </c>
      <c r="M154" s="69">
        <f t="shared" si="34"/>
        <v>1151.422988519176</v>
      </c>
      <c r="N154" s="67">
        <f t="shared" si="35"/>
        <v>5.2900000000000003E-2</v>
      </c>
      <c r="O154" s="93">
        <f t="shared" si="36"/>
        <v>259937.34365947527</v>
      </c>
      <c r="P154" s="94"/>
      <c r="Q154" s="69">
        <f t="shared" si="28"/>
        <v>140062.65634052473</v>
      </c>
      <c r="R154" s="69">
        <f t="shared" si="37"/>
        <v>0</v>
      </c>
      <c r="S154" s="64">
        <f t="shared" si="29"/>
        <v>50284</v>
      </c>
      <c r="T154" s="70">
        <f t="shared" si="38"/>
        <v>148</v>
      </c>
      <c r="U154" s="71">
        <f t="shared" si="30"/>
        <v>108.53891880344872</v>
      </c>
    </row>
    <row r="155" spans="7:21" ht="14.1" customHeight="1">
      <c r="G155" s="63">
        <f t="shared" si="26"/>
        <v>154</v>
      </c>
      <c r="H155" s="64">
        <f t="shared" si="27"/>
        <v>50314</v>
      </c>
      <c r="I155" s="69">
        <f t="shared" si="31"/>
        <v>2406.4396736584918</v>
      </c>
      <c r="J155" s="66">
        <f t="shared" si="32"/>
        <v>0</v>
      </c>
      <c r="K155" s="92"/>
      <c r="L155" s="69">
        <f t="shared" si="33"/>
        <v>2406.4396736584918</v>
      </c>
      <c r="M155" s="69">
        <f t="shared" si="34"/>
        <v>1145.8904566321869</v>
      </c>
      <c r="N155" s="67">
        <f t="shared" si="35"/>
        <v>5.2900000000000003E-2</v>
      </c>
      <c r="O155" s="93">
        <f t="shared" si="36"/>
        <v>258676.79444244897</v>
      </c>
      <c r="P155" s="94"/>
      <c r="Q155" s="69">
        <f t="shared" si="28"/>
        <v>141323.20555755103</v>
      </c>
      <c r="R155" s="69">
        <f t="shared" si="37"/>
        <v>0</v>
      </c>
      <c r="S155" s="64">
        <f t="shared" si="29"/>
        <v>50314</v>
      </c>
      <c r="T155" s="70">
        <f t="shared" si="38"/>
        <v>147</v>
      </c>
      <c r="U155" s="71">
        <f t="shared" si="30"/>
        <v>108.01739453717393</v>
      </c>
    </row>
    <row r="156" spans="7:21" ht="14.1" customHeight="1">
      <c r="G156" s="63">
        <f t="shared" si="26"/>
        <v>155</v>
      </c>
      <c r="H156" s="64">
        <f t="shared" si="27"/>
        <v>50345</v>
      </c>
      <c r="I156" s="69">
        <f t="shared" si="31"/>
        <v>2406.4396736584918</v>
      </c>
      <c r="J156" s="66">
        <f t="shared" si="32"/>
        <v>0</v>
      </c>
      <c r="K156" s="92"/>
      <c r="L156" s="69">
        <f t="shared" si="33"/>
        <v>2406.4396736584918</v>
      </c>
      <c r="M156" s="69">
        <f t="shared" si="34"/>
        <v>1140.3335355004626</v>
      </c>
      <c r="N156" s="67">
        <f t="shared" si="35"/>
        <v>5.2900000000000003E-2</v>
      </c>
      <c r="O156" s="93">
        <f t="shared" si="36"/>
        <v>257410.68830429093</v>
      </c>
      <c r="P156" s="94"/>
      <c r="Q156" s="69">
        <f t="shared" si="28"/>
        <v>142589.31169570907</v>
      </c>
      <c r="R156" s="69">
        <f t="shared" si="37"/>
        <v>0</v>
      </c>
      <c r="S156" s="64">
        <f t="shared" si="29"/>
        <v>50345</v>
      </c>
      <c r="T156" s="70">
        <f t="shared" si="38"/>
        <v>146</v>
      </c>
      <c r="U156" s="71">
        <f t="shared" si="30"/>
        <v>107.49357121809196</v>
      </c>
    </row>
    <row r="157" spans="7:21" ht="14.1" customHeight="1">
      <c r="G157" s="63">
        <f t="shared" si="26"/>
        <v>156</v>
      </c>
      <c r="H157" s="64">
        <f t="shared" si="27"/>
        <v>50375</v>
      </c>
      <c r="I157" s="69">
        <f t="shared" si="31"/>
        <v>2406.4396736584918</v>
      </c>
      <c r="J157" s="66">
        <f t="shared" si="32"/>
        <v>0</v>
      </c>
      <c r="K157" s="92"/>
      <c r="L157" s="69">
        <f t="shared" si="33"/>
        <v>2406.4396736584918</v>
      </c>
      <c r="M157" s="69">
        <f t="shared" si="34"/>
        <v>1134.7521176080825</v>
      </c>
      <c r="N157" s="67">
        <f t="shared" si="35"/>
        <v>5.2900000000000003E-2</v>
      </c>
      <c r="O157" s="93">
        <f t="shared" si="36"/>
        <v>256139.00074824053</v>
      </c>
      <c r="P157" s="94"/>
      <c r="Q157" s="69">
        <f t="shared" si="28"/>
        <v>143860.99925175947</v>
      </c>
      <c r="R157" s="69">
        <f t="shared" si="37"/>
        <v>0</v>
      </c>
      <c r="S157" s="64">
        <f t="shared" si="29"/>
        <v>50375</v>
      </c>
      <c r="T157" s="70">
        <f t="shared" si="38"/>
        <v>145</v>
      </c>
      <c r="U157" s="71">
        <f t="shared" si="30"/>
        <v>106.9674387112117</v>
      </c>
    </row>
    <row r="158" spans="7:21" ht="14.1" customHeight="1">
      <c r="G158" s="63">
        <f t="shared" si="26"/>
        <v>157</v>
      </c>
      <c r="H158" s="64">
        <f t="shared" si="27"/>
        <v>50406</v>
      </c>
      <c r="I158" s="69">
        <f t="shared" si="31"/>
        <v>2406.4396736584918</v>
      </c>
      <c r="J158" s="66">
        <f t="shared" si="32"/>
        <v>0</v>
      </c>
      <c r="K158" s="92"/>
      <c r="L158" s="69">
        <f t="shared" si="33"/>
        <v>2406.4396736584918</v>
      </c>
      <c r="M158" s="69">
        <f t="shared" si="34"/>
        <v>1129.1460949651605</v>
      </c>
      <c r="N158" s="67">
        <f t="shared" si="35"/>
        <v>5.2900000000000003E-2</v>
      </c>
      <c r="O158" s="93">
        <f t="shared" si="36"/>
        <v>254861.70716954721</v>
      </c>
      <c r="P158" s="94"/>
      <c r="Q158" s="69">
        <f t="shared" si="28"/>
        <v>145138.29283045279</v>
      </c>
      <c r="R158" s="69">
        <f t="shared" si="37"/>
        <v>0</v>
      </c>
      <c r="S158" s="64">
        <f t="shared" si="29"/>
        <v>50406</v>
      </c>
      <c r="T158" s="70">
        <f t="shared" si="38"/>
        <v>144</v>
      </c>
      <c r="U158" s="71">
        <f t="shared" si="30"/>
        <v>106.43898683686363</v>
      </c>
    </row>
    <row r="159" spans="7:21" ht="14.1" customHeight="1">
      <c r="G159" s="63">
        <f t="shared" si="26"/>
        <v>158</v>
      </c>
      <c r="H159" s="64">
        <f t="shared" si="27"/>
        <v>50437</v>
      </c>
      <c r="I159" s="69">
        <f t="shared" si="31"/>
        <v>2406.4396736584918</v>
      </c>
      <c r="J159" s="66">
        <f t="shared" si="32"/>
        <v>0</v>
      </c>
      <c r="K159" s="92"/>
      <c r="L159" s="69">
        <f t="shared" si="33"/>
        <v>2406.4396736584918</v>
      </c>
      <c r="M159" s="69">
        <f t="shared" si="34"/>
        <v>1123.515359105754</v>
      </c>
      <c r="N159" s="67">
        <f t="shared" si="35"/>
        <v>5.2900000000000003E-2</v>
      </c>
      <c r="O159" s="93">
        <f t="shared" si="36"/>
        <v>253578.78285499447</v>
      </c>
      <c r="P159" s="94"/>
      <c r="Q159" s="69">
        <f t="shared" si="28"/>
        <v>146421.21714500553</v>
      </c>
      <c r="R159" s="69">
        <f t="shared" si="37"/>
        <v>0</v>
      </c>
      <c r="S159" s="64">
        <f t="shared" si="29"/>
        <v>50437</v>
      </c>
      <c r="T159" s="70">
        <f t="shared" si="38"/>
        <v>143</v>
      </c>
      <c r="U159" s="71">
        <f t="shared" si="30"/>
        <v>105.90820537050276</v>
      </c>
    </row>
    <row r="160" spans="7:21" ht="14.1" customHeight="1">
      <c r="G160" s="63">
        <f t="shared" si="26"/>
        <v>159</v>
      </c>
      <c r="H160" s="64">
        <f t="shared" si="27"/>
        <v>50465</v>
      </c>
      <c r="I160" s="69">
        <f t="shared" si="31"/>
        <v>2406.4396736584918</v>
      </c>
      <c r="J160" s="66">
        <f t="shared" si="32"/>
        <v>0</v>
      </c>
      <c r="K160" s="92"/>
      <c r="L160" s="69">
        <f t="shared" si="33"/>
        <v>2406.4396736584918</v>
      </c>
      <c r="M160" s="69">
        <f t="shared" si="34"/>
        <v>1117.8598010857672</v>
      </c>
      <c r="N160" s="67">
        <f t="shared" si="35"/>
        <v>5.2900000000000003E-2</v>
      </c>
      <c r="O160" s="93">
        <f t="shared" si="36"/>
        <v>252290.20298242173</v>
      </c>
      <c r="P160" s="94"/>
      <c r="Q160" s="69">
        <f t="shared" si="28"/>
        <v>147709.79701757827</v>
      </c>
      <c r="R160" s="69">
        <f t="shared" si="37"/>
        <v>0</v>
      </c>
      <c r="S160" s="64">
        <f t="shared" si="29"/>
        <v>50465</v>
      </c>
      <c r="T160" s="70">
        <f t="shared" si="38"/>
        <v>142</v>
      </c>
      <c r="U160" s="71">
        <f t="shared" si="30"/>
        <v>105.37508404251111</v>
      </c>
    </row>
    <row r="161" spans="7:21" ht="14.1" customHeight="1">
      <c r="G161" s="63">
        <f t="shared" si="26"/>
        <v>160</v>
      </c>
      <c r="H161" s="64">
        <f t="shared" si="27"/>
        <v>50496</v>
      </c>
      <c r="I161" s="69">
        <f t="shared" si="31"/>
        <v>2406.4396736584918</v>
      </c>
      <c r="J161" s="66">
        <f t="shared" si="32"/>
        <v>0</v>
      </c>
      <c r="K161" s="92"/>
      <c r="L161" s="69">
        <f t="shared" si="33"/>
        <v>2406.4396736584918</v>
      </c>
      <c r="M161" s="69">
        <f t="shared" si="34"/>
        <v>1112.1793114808424</v>
      </c>
      <c r="N161" s="67">
        <f t="shared" si="35"/>
        <v>5.2900000000000003E-2</v>
      </c>
      <c r="O161" s="93">
        <f t="shared" si="36"/>
        <v>250995.94262024408</v>
      </c>
      <c r="P161" s="94"/>
      <c r="Q161" s="69">
        <f t="shared" si="28"/>
        <v>149004.05737975592</v>
      </c>
      <c r="R161" s="69">
        <f t="shared" si="37"/>
        <v>0</v>
      </c>
      <c r="S161" s="64">
        <f t="shared" si="29"/>
        <v>50496</v>
      </c>
      <c r="T161" s="70">
        <f t="shared" si="38"/>
        <v>141</v>
      </c>
      <c r="U161" s="71">
        <f t="shared" si="30"/>
        <v>104.83961253799849</v>
      </c>
    </row>
    <row r="162" spans="7:21" ht="14.1" customHeight="1">
      <c r="G162" s="63">
        <f t="shared" si="26"/>
        <v>161</v>
      </c>
      <c r="H162" s="64">
        <f t="shared" si="27"/>
        <v>50526</v>
      </c>
      <c r="I162" s="69">
        <f t="shared" si="31"/>
        <v>2406.4396736584918</v>
      </c>
      <c r="J162" s="66">
        <f t="shared" si="32"/>
        <v>0</v>
      </c>
      <c r="K162" s="92"/>
      <c r="L162" s="69">
        <f t="shared" si="33"/>
        <v>2406.4396736584918</v>
      </c>
      <c r="M162" s="69">
        <f t="shared" si="34"/>
        <v>1106.4737803842427</v>
      </c>
      <c r="N162" s="67">
        <f t="shared" si="35"/>
        <v>5.2900000000000003E-2</v>
      </c>
      <c r="O162" s="93">
        <f t="shared" si="36"/>
        <v>249695.97672696982</v>
      </c>
      <c r="P162" s="94"/>
      <c r="Q162" s="69">
        <f t="shared" si="28"/>
        <v>150304.02327303018</v>
      </c>
      <c r="R162" s="69">
        <f t="shared" si="37"/>
        <v>0</v>
      </c>
      <c r="S162" s="64">
        <f t="shared" si="29"/>
        <v>50526</v>
      </c>
      <c r="T162" s="70">
        <f t="shared" si="38"/>
        <v>140</v>
      </c>
      <c r="U162" s="71">
        <f t="shared" si="30"/>
        <v>104.30178049660348</v>
      </c>
    </row>
    <row r="163" spans="7:21" ht="14.1" customHeight="1">
      <c r="G163" s="63">
        <f t="shared" si="26"/>
        <v>162</v>
      </c>
      <c r="H163" s="64">
        <f t="shared" si="27"/>
        <v>50557</v>
      </c>
      <c r="I163" s="69">
        <f t="shared" si="31"/>
        <v>2406.4396736584918</v>
      </c>
      <c r="J163" s="66">
        <f t="shared" si="32"/>
        <v>0</v>
      </c>
      <c r="K163" s="92"/>
      <c r="L163" s="69">
        <f t="shared" si="33"/>
        <v>2406.4396736584918</v>
      </c>
      <c r="M163" s="69">
        <f t="shared" si="34"/>
        <v>1100.7430974047254</v>
      </c>
      <c r="N163" s="67">
        <f t="shared" si="35"/>
        <v>5.2900000000000003E-2</v>
      </c>
      <c r="O163" s="93">
        <f t="shared" si="36"/>
        <v>248390.28015071605</v>
      </c>
      <c r="P163" s="94"/>
      <c r="Q163" s="69">
        <f t="shared" si="28"/>
        <v>151609.71984928395</v>
      </c>
      <c r="R163" s="69">
        <f t="shared" si="37"/>
        <v>0</v>
      </c>
      <c r="S163" s="64">
        <f t="shared" si="29"/>
        <v>50557</v>
      </c>
      <c r="T163" s="70">
        <f t="shared" si="38"/>
        <v>139</v>
      </c>
      <c r="U163" s="71">
        <f t="shared" si="30"/>
        <v>103.76157751229266</v>
      </c>
    </row>
    <row r="164" spans="7:21" ht="14.1" customHeight="1">
      <c r="G164" s="63">
        <f t="shared" si="26"/>
        <v>163</v>
      </c>
      <c r="H164" s="64">
        <f t="shared" si="27"/>
        <v>50587</v>
      </c>
      <c r="I164" s="69">
        <f t="shared" si="31"/>
        <v>2406.4396736584918</v>
      </c>
      <c r="J164" s="66">
        <f t="shared" si="32"/>
        <v>0</v>
      </c>
      <c r="K164" s="92"/>
      <c r="L164" s="69">
        <f t="shared" si="33"/>
        <v>2406.4396736584918</v>
      </c>
      <c r="M164" s="69">
        <f t="shared" si="34"/>
        <v>1094.9871516644066</v>
      </c>
      <c r="N164" s="67">
        <f t="shared" si="35"/>
        <v>5.2900000000000003E-2</v>
      </c>
      <c r="O164" s="93">
        <f t="shared" si="36"/>
        <v>247078.82762872198</v>
      </c>
      <c r="P164" s="94"/>
      <c r="Q164" s="69">
        <f t="shared" si="28"/>
        <v>152921.17237127802</v>
      </c>
      <c r="R164" s="69">
        <f t="shared" si="37"/>
        <v>0</v>
      </c>
      <c r="S164" s="64">
        <f t="shared" si="29"/>
        <v>50587</v>
      </c>
      <c r="T164" s="70">
        <f t="shared" si="38"/>
        <v>138</v>
      </c>
      <c r="U164" s="71">
        <f t="shared" si="30"/>
        <v>103.21899313315936</v>
      </c>
    </row>
    <row r="165" spans="7:21" ht="14.1" customHeight="1">
      <c r="G165" s="63">
        <f t="shared" si="26"/>
        <v>164</v>
      </c>
      <c r="H165" s="64">
        <f t="shared" si="27"/>
        <v>50618</v>
      </c>
      <c r="I165" s="69">
        <f t="shared" si="31"/>
        <v>2406.4396736584918</v>
      </c>
      <c r="J165" s="66">
        <f t="shared" si="32"/>
        <v>0</v>
      </c>
      <c r="K165" s="92"/>
      <c r="L165" s="69">
        <f t="shared" si="33"/>
        <v>2406.4396736584918</v>
      </c>
      <c r="M165" s="69">
        <f t="shared" si="34"/>
        <v>1089.2058317966162</v>
      </c>
      <c r="N165" s="67">
        <f t="shared" si="35"/>
        <v>5.2900000000000003E-2</v>
      </c>
      <c r="O165" s="93">
        <f t="shared" si="36"/>
        <v>245761.59378686012</v>
      </c>
      <c r="P165" s="94"/>
      <c r="Q165" s="69">
        <f t="shared" si="28"/>
        <v>154238.40621313988</v>
      </c>
      <c r="R165" s="69">
        <f t="shared" si="37"/>
        <v>0</v>
      </c>
      <c r="S165" s="64">
        <f t="shared" si="29"/>
        <v>50618</v>
      </c>
      <c r="T165" s="70">
        <f t="shared" si="38"/>
        <v>137</v>
      </c>
      <c r="U165" s="71">
        <f t="shared" si="30"/>
        <v>102.67401686122135</v>
      </c>
    </row>
    <row r="166" spans="7:21" ht="14.1" customHeight="1">
      <c r="G166" s="63">
        <f t="shared" si="26"/>
        <v>165</v>
      </c>
      <c r="H166" s="64">
        <f t="shared" si="27"/>
        <v>50649</v>
      </c>
      <c r="I166" s="69">
        <f t="shared" si="31"/>
        <v>2406.4396736584918</v>
      </c>
      <c r="J166" s="66">
        <f t="shared" si="32"/>
        <v>0</v>
      </c>
      <c r="K166" s="92"/>
      <c r="L166" s="69">
        <f t="shared" si="33"/>
        <v>2406.4396736584918</v>
      </c>
      <c r="M166" s="69">
        <f t="shared" si="34"/>
        <v>1083.3990259437417</v>
      </c>
      <c r="N166" s="67">
        <f t="shared" si="35"/>
        <v>5.2900000000000003E-2</v>
      </c>
      <c r="O166" s="93">
        <f t="shared" si="36"/>
        <v>244438.55313914537</v>
      </c>
      <c r="P166" s="94"/>
      <c r="Q166" s="69">
        <f t="shared" si="28"/>
        <v>155561.44686085463</v>
      </c>
      <c r="R166" s="69">
        <f t="shared" si="37"/>
        <v>0</v>
      </c>
      <c r="S166" s="64">
        <f t="shared" si="29"/>
        <v>50649</v>
      </c>
      <c r="T166" s="70">
        <f t="shared" si="38"/>
        <v>136</v>
      </c>
      <c r="U166" s="71">
        <f t="shared" si="30"/>
        <v>102.12663815221789</v>
      </c>
    </row>
    <row r="167" spans="7:21" ht="14.1" customHeight="1">
      <c r="G167" s="63">
        <f t="shared" si="26"/>
        <v>166</v>
      </c>
      <c r="H167" s="64">
        <f t="shared" si="27"/>
        <v>50679</v>
      </c>
      <c r="I167" s="69">
        <f t="shared" si="31"/>
        <v>2406.4396736584918</v>
      </c>
      <c r="J167" s="66">
        <f t="shared" si="32"/>
        <v>0</v>
      </c>
      <c r="K167" s="92"/>
      <c r="L167" s="69">
        <f t="shared" si="33"/>
        <v>2406.4396736584918</v>
      </c>
      <c r="M167" s="69">
        <f t="shared" si="34"/>
        <v>1077.5666217550659</v>
      </c>
      <c r="N167" s="67">
        <f t="shared" si="35"/>
        <v>5.2900000000000003E-2</v>
      </c>
      <c r="O167" s="93">
        <f t="shared" si="36"/>
        <v>243109.68008724196</v>
      </c>
      <c r="P167" s="94"/>
      <c r="Q167" s="69">
        <f t="shared" si="28"/>
        <v>156890.31991275804</v>
      </c>
      <c r="R167" s="69">
        <f t="shared" si="37"/>
        <v>0</v>
      </c>
      <c r="S167" s="64">
        <f t="shared" si="29"/>
        <v>50679</v>
      </c>
      <c r="T167" s="70">
        <f t="shared" si="38"/>
        <v>135</v>
      </c>
      <c r="U167" s="71">
        <f t="shared" si="30"/>
        <v>101.57684641540554</v>
      </c>
    </row>
    <row r="168" spans="7:21" ht="14.1" customHeight="1">
      <c r="G168" s="63">
        <f t="shared" si="26"/>
        <v>167</v>
      </c>
      <c r="H168" s="64">
        <f t="shared" si="27"/>
        <v>50710</v>
      </c>
      <c r="I168" s="69">
        <f t="shared" si="31"/>
        <v>2406.4396736584918</v>
      </c>
      <c r="J168" s="66">
        <f t="shared" si="32"/>
        <v>0</v>
      </c>
      <c r="K168" s="92"/>
      <c r="L168" s="69">
        <f t="shared" si="33"/>
        <v>2406.4396736584918</v>
      </c>
      <c r="M168" s="69">
        <f t="shared" si="34"/>
        <v>1071.7085063845916</v>
      </c>
      <c r="N168" s="67">
        <f t="shared" si="35"/>
        <v>5.2900000000000003E-2</v>
      </c>
      <c r="O168" s="93">
        <f t="shared" si="36"/>
        <v>241774.94891996807</v>
      </c>
      <c r="P168" s="94"/>
      <c r="Q168" s="69">
        <f t="shared" si="28"/>
        <v>158225.05108003193</v>
      </c>
      <c r="R168" s="69">
        <f t="shared" si="37"/>
        <v>0</v>
      </c>
      <c r="S168" s="64">
        <f t="shared" si="29"/>
        <v>50710</v>
      </c>
      <c r="T168" s="70">
        <f t="shared" si="38"/>
        <v>134</v>
      </c>
      <c r="U168" s="71">
        <f t="shared" si="30"/>
        <v>101.02463101335348</v>
      </c>
    </row>
    <row r="169" spans="7:21" ht="14.1" customHeight="1">
      <c r="G169" s="63">
        <f t="shared" si="26"/>
        <v>168</v>
      </c>
      <c r="H169" s="64">
        <f t="shared" si="27"/>
        <v>50740</v>
      </c>
      <c r="I169" s="69">
        <f t="shared" si="31"/>
        <v>2406.4396736584918</v>
      </c>
      <c r="J169" s="66">
        <f t="shared" si="32"/>
        <v>0</v>
      </c>
      <c r="K169" s="92"/>
      <c r="L169" s="69">
        <f t="shared" si="33"/>
        <v>2406.4396736584918</v>
      </c>
      <c r="M169" s="69">
        <f t="shared" si="34"/>
        <v>1065.8245664888593</v>
      </c>
      <c r="N169" s="67">
        <f t="shared" si="35"/>
        <v>5.2900000000000003E-2</v>
      </c>
      <c r="O169" s="93">
        <f t="shared" si="36"/>
        <v>240434.33381279843</v>
      </c>
      <c r="P169" s="94"/>
      <c r="Q169" s="69">
        <f t="shared" si="28"/>
        <v>159565.66618720157</v>
      </c>
      <c r="R169" s="69">
        <f t="shared" si="37"/>
        <v>0</v>
      </c>
      <c r="S169" s="64">
        <f t="shared" si="29"/>
        <v>50740</v>
      </c>
      <c r="T169" s="70">
        <f t="shared" si="38"/>
        <v>133</v>
      </c>
      <c r="U169" s="71">
        <f t="shared" si="30"/>
        <v>100.46998126173732</v>
      </c>
    </row>
    <row r="170" spans="7:21" ht="14.1" customHeight="1">
      <c r="G170" s="63">
        <f t="shared" si="26"/>
        <v>169</v>
      </c>
      <c r="H170" s="64">
        <f t="shared" si="27"/>
        <v>50771</v>
      </c>
      <c r="I170" s="69">
        <f t="shared" si="31"/>
        <v>2406.4396736584918</v>
      </c>
      <c r="J170" s="66">
        <f t="shared" si="32"/>
        <v>0</v>
      </c>
      <c r="K170" s="92"/>
      <c r="L170" s="69">
        <f t="shared" si="33"/>
        <v>2406.4396736584918</v>
      </c>
      <c r="M170" s="69">
        <f t="shared" si="34"/>
        <v>1059.914688224753</v>
      </c>
      <c r="N170" s="67">
        <f t="shared" si="35"/>
        <v>5.2900000000000003E-2</v>
      </c>
      <c r="O170" s="93">
        <f t="shared" si="36"/>
        <v>239087.8088273647</v>
      </c>
      <c r="P170" s="94"/>
      <c r="Q170" s="69">
        <f t="shared" si="28"/>
        <v>160912.1911726353</v>
      </c>
      <c r="R170" s="69">
        <f t="shared" si="37"/>
        <v>0</v>
      </c>
      <c r="S170" s="64">
        <f t="shared" si="29"/>
        <v>50771</v>
      </c>
      <c r="T170" s="70">
        <f t="shared" si="38"/>
        <v>132</v>
      </c>
      <c r="U170" s="71">
        <f t="shared" si="30"/>
        <v>99.912886429132811</v>
      </c>
    </row>
    <row r="171" spans="7:21" ht="14.1" customHeight="1">
      <c r="G171" s="63">
        <f t="shared" si="26"/>
        <v>170</v>
      </c>
      <c r="H171" s="64">
        <f t="shared" si="27"/>
        <v>50802</v>
      </c>
      <c r="I171" s="69">
        <f t="shared" si="31"/>
        <v>2406.4396736584918</v>
      </c>
      <c r="J171" s="66">
        <f t="shared" si="32"/>
        <v>0</v>
      </c>
      <c r="K171" s="92"/>
      <c r="L171" s="69">
        <f t="shared" si="33"/>
        <v>2406.4396736584918</v>
      </c>
      <c r="M171" s="69">
        <f t="shared" si="34"/>
        <v>1053.9787572472994</v>
      </c>
      <c r="N171" s="67">
        <f t="shared" si="35"/>
        <v>5.2900000000000003E-2</v>
      </c>
      <c r="O171" s="93">
        <f t="shared" si="36"/>
        <v>237735.34791095351</v>
      </c>
      <c r="P171" s="94"/>
      <c r="Q171" s="69">
        <f t="shared" si="28"/>
        <v>162264.65208904649</v>
      </c>
      <c r="R171" s="69">
        <f t="shared" si="37"/>
        <v>0</v>
      </c>
      <c r="S171" s="64">
        <f t="shared" si="29"/>
        <v>50802</v>
      </c>
      <c r="T171" s="70">
        <f t="shared" si="38"/>
        <v>131</v>
      </c>
      <c r="U171" s="71">
        <f t="shared" si="30"/>
        <v>99.353335736807878</v>
      </c>
    </row>
    <row r="172" spans="7:21" ht="14.1" customHeight="1">
      <c r="G172" s="63">
        <f t="shared" si="26"/>
        <v>171</v>
      </c>
      <c r="H172" s="64">
        <f t="shared" si="27"/>
        <v>50830</v>
      </c>
      <c r="I172" s="69">
        <f t="shared" si="31"/>
        <v>2406.4396736584918</v>
      </c>
      <c r="J172" s="66">
        <f t="shared" si="32"/>
        <v>0</v>
      </c>
      <c r="K172" s="92"/>
      <c r="L172" s="69">
        <f t="shared" si="33"/>
        <v>2406.4396736584918</v>
      </c>
      <c r="M172" s="69">
        <f t="shared" si="34"/>
        <v>1048.0166587074534</v>
      </c>
      <c r="N172" s="67">
        <f t="shared" si="35"/>
        <v>5.2900000000000003E-2</v>
      </c>
      <c r="O172" s="93">
        <f t="shared" si="36"/>
        <v>236376.92489600249</v>
      </c>
      <c r="P172" s="94"/>
      <c r="Q172" s="69">
        <f t="shared" si="28"/>
        <v>163623.07510399751</v>
      </c>
      <c r="R172" s="69">
        <f t="shared" si="37"/>
        <v>0</v>
      </c>
      <c r="S172" s="64">
        <f t="shared" si="29"/>
        <v>50830</v>
      </c>
      <c r="T172" s="70">
        <f t="shared" si="38"/>
        <v>130</v>
      </c>
      <c r="U172" s="71">
        <f t="shared" si="30"/>
        <v>98.791318358514332</v>
      </c>
    </row>
    <row r="173" spans="7:21" ht="14.1" customHeight="1">
      <c r="G173" s="63">
        <f t="shared" si="26"/>
        <v>172</v>
      </c>
      <c r="H173" s="64">
        <f t="shared" si="27"/>
        <v>50861</v>
      </c>
      <c r="I173" s="69">
        <f t="shared" si="31"/>
        <v>2406.4396736584918</v>
      </c>
      <c r="J173" s="66">
        <f t="shared" si="32"/>
        <v>0</v>
      </c>
      <c r="K173" s="92"/>
      <c r="L173" s="69">
        <f t="shared" si="33"/>
        <v>2406.4396736584918</v>
      </c>
      <c r="M173" s="69">
        <f t="shared" si="34"/>
        <v>1042.0282772498776</v>
      </c>
      <c r="N173" s="67">
        <f t="shared" si="35"/>
        <v>5.2900000000000003E-2</v>
      </c>
      <c r="O173" s="93">
        <f t="shared" si="36"/>
        <v>235012.51349959389</v>
      </c>
      <c r="P173" s="94"/>
      <c r="Q173" s="69">
        <f t="shared" si="28"/>
        <v>164987.48650040611</v>
      </c>
      <c r="R173" s="69">
        <f t="shared" si="37"/>
        <v>0</v>
      </c>
      <c r="S173" s="64">
        <f t="shared" si="29"/>
        <v>50861</v>
      </c>
      <c r="T173" s="70">
        <f t="shared" si="38"/>
        <v>129</v>
      </c>
      <c r="U173" s="71">
        <f t="shared" si="30"/>
        <v>98.22682342027808</v>
      </c>
    </row>
    <row r="174" spans="7:21" ht="14.1" customHeight="1">
      <c r="G174" s="63">
        <f t="shared" si="26"/>
        <v>173</v>
      </c>
      <c r="H174" s="64">
        <f t="shared" si="27"/>
        <v>50891</v>
      </c>
      <c r="I174" s="69">
        <f t="shared" si="31"/>
        <v>2406.4396736584918</v>
      </c>
      <c r="J174" s="66">
        <f t="shared" si="32"/>
        <v>0</v>
      </c>
      <c r="K174" s="92"/>
      <c r="L174" s="69">
        <f t="shared" si="33"/>
        <v>2406.4396736584918</v>
      </c>
      <c r="M174" s="69">
        <f t="shared" si="34"/>
        <v>1036.0134970107097</v>
      </c>
      <c r="N174" s="67">
        <f t="shared" si="35"/>
        <v>5.2900000000000003E-2</v>
      </c>
      <c r="O174" s="93">
        <f t="shared" si="36"/>
        <v>233642.08732294611</v>
      </c>
      <c r="P174" s="94"/>
      <c r="Q174" s="69">
        <f t="shared" si="28"/>
        <v>166357.91267705389</v>
      </c>
      <c r="R174" s="69">
        <f t="shared" si="37"/>
        <v>0</v>
      </c>
      <c r="S174" s="64">
        <f t="shared" si="29"/>
        <v>50891</v>
      </c>
      <c r="T174" s="70">
        <f t="shared" si="38"/>
        <v>128</v>
      </c>
      <c r="U174" s="71">
        <f t="shared" si="30"/>
        <v>97.659840000189121</v>
      </c>
    </row>
    <row r="175" spans="7:21" ht="14.1" customHeight="1">
      <c r="G175" s="63">
        <f t="shared" si="26"/>
        <v>174</v>
      </c>
      <c r="H175" s="64">
        <f t="shared" si="27"/>
        <v>50922</v>
      </c>
      <c r="I175" s="69">
        <f t="shared" si="31"/>
        <v>2406.4396736584918</v>
      </c>
      <c r="J175" s="66">
        <f t="shared" si="32"/>
        <v>0</v>
      </c>
      <c r="K175" s="92"/>
      <c r="L175" s="69">
        <f t="shared" si="33"/>
        <v>2406.4396736584918</v>
      </c>
      <c r="M175" s="69">
        <f t="shared" si="34"/>
        <v>1029.9722016153207</v>
      </c>
      <c r="N175" s="67">
        <f t="shared" si="35"/>
        <v>5.2900000000000003E-2</v>
      </c>
      <c r="O175" s="93">
        <f t="shared" si="36"/>
        <v>232265.61985090293</v>
      </c>
      <c r="P175" s="94"/>
      <c r="Q175" s="69">
        <f t="shared" si="28"/>
        <v>167734.38014909707</v>
      </c>
      <c r="R175" s="69">
        <f t="shared" si="37"/>
        <v>0</v>
      </c>
      <c r="S175" s="64">
        <f t="shared" si="29"/>
        <v>50922</v>
      </c>
      <c r="T175" s="70">
        <f t="shared" si="38"/>
        <v>127</v>
      </c>
      <c r="U175" s="71">
        <f t="shared" si="30"/>
        <v>97.090357128189922</v>
      </c>
    </row>
    <row r="176" spans="7:21" ht="14.1" customHeight="1">
      <c r="G176" s="63">
        <f t="shared" si="26"/>
        <v>175</v>
      </c>
      <c r="H176" s="64">
        <f t="shared" si="27"/>
        <v>50952</v>
      </c>
      <c r="I176" s="69">
        <f t="shared" si="31"/>
        <v>2406.4396736584918</v>
      </c>
      <c r="J176" s="66">
        <f t="shared" si="32"/>
        <v>0</v>
      </c>
      <c r="K176" s="92"/>
      <c r="L176" s="69">
        <f t="shared" si="33"/>
        <v>2406.4396736584918</v>
      </c>
      <c r="M176" s="69">
        <f t="shared" si="34"/>
        <v>1023.9042741760638</v>
      </c>
      <c r="N176" s="67">
        <f t="shared" si="35"/>
        <v>5.2900000000000003E-2</v>
      </c>
      <c r="O176" s="93">
        <f t="shared" si="36"/>
        <v>230883.08445142049</v>
      </c>
      <c r="P176" s="94"/>
      <c r="Q176" s="69">
        <f t="shared" si="28"/>
        <v>169116.91554857951</v>
      </c>
      <c r="R176" s="69">
        <f t="shared" si="37"/>
        <v>0</v>
      </c>
      <c r="S176" s="64">
        <f t="shared" si="29"/>
        <v>50952</v>
      </c>
      <c r="T176" s="70">
        <f t="shared" si="38"/>
        <v>126</v>
      </c>
      <c r="U176" s="71">
        <f t="shared" si="30"/>
        <v>96.518363785863372</v>
      </c>
    </row>
    <row r="177" spans="7:21" ht="14.1" customHeight="1">
      <c r="G177" s="63">
        <f t="shared" si="26"/>
        <v>176</v>
      </c>
      <c r="H177" s="64">
        <f t="shared" si="27"/>
        <v>50983</v>
      </c>
      <c r="I177" s="69">
        <f t="shared" si="31"/>
        <v>2406.4396736584918</v>
      </c>
      <c r="J177" s="66">
        <f t="shared" si="32"/>
        <v>0</v>
      </c>
      <c r="K177" s="92"/>
      <c r="L177" s="69">
        <f t="shared" si="33"/>
        <v>2406.4396736584918</v>
      </c>
      <c r="M177" s="69">
        <f t="shared" si="34"/>
        <v>1017.8095972900121</v>
      </c>
      <c r="N177" s="67">
        <f t="shared" si="35"/>
        <v>5.2900000000000003E-2</v>
      </c>
      <c r="O177" s="93">
        <f t="shared" si="36"/>
        <v>229494.45437505201</v>
      </c>
      <c r="P177" s="94"/>
      <c r="Q177" s="69">
        <f t="shared" si="28"/>
        <v>170505.54562494799</v>
      </c>
      <c r="R177" s="69">
        <f t="shared" si="37"/>
        <v>0</v>
      </c>
      <c r="S177" s="64">
        <f t="shared" si="29"/>
        <v>50983</v>
      </c>
      <c r="T177" s="70">
        <f t="shared" si="38"/>
        <v>125</v>
      </c>
      <c r="U177" s="71">
        <f t="shared" si="30"/>
        <v>95.943848906219372</v>
      </c>
    </row>
    <row r="178" spans="7:21" ht="14.1" customHeight="1">
      <c r="G178" s="63">
        <f t="shared" si="26"/>
        <v>177</v>
      </c>
      <c r="H178" s="64">
        <f t="shared" si="27"/>
        <v>51014</v>
      </c>
      <c r="I178" s="69">
        <f t="shared" si="31"/>
        <v>2406.4396736584918</v>
      </c>
      <c r="J178" s="66">
        <f t="shared" si="32"/>
        <v>0</v>
      </c>
      <c r="K178" s="92"/>
      <c r="L178" s="69">
        <f t="shared" si="33"/>
        <v>2406.4396736584918</v>
      </c>
      <c r="M178" s="69">
        <f t="shared" si="34"/>
        <v>1011.6880530366876</v>
      </c>
      <c r="N178" s="67">
        <f t="shared" si="35"/>
        <v>5.2900000000000003E-2</v>
      </c>
      <c r="O178" s="93">
        <f t="shared" si="36"/>
        <v>228099.70275443021</v>
      </c>
      <c r="P178" s="94"/>
      <c r="Q178" s="69">
        <f t="shared" si="28"/>
        <v>171900.29724556979</v>
      </c>
      <c r="R178" s="69">
        <f t="shared" si="37"/>
        <v>0</v>
      </c>
      <c r="S178" s="64">
        <f t="shared" si="29"/>
        <v>51014</v>
      </c>
      <c r="T178" s="70">
        <f t="shared" si="38"/>
        <v>124</v>
      </c>
      <c r="U178" s="71">
        <f t="shared" si="30"/>
        <v>95.366801373480968</v>
      </c>
    </row>
    <row r="179" spans="7:21" ht="14.1" customHeight="1">
      <c r="G179" s="63">
        <f t="shared" si="26"/>
        <v>178</v>
      </c>
      <c r="H179" s="64">
        <f t="shared" si="27"/>
        <v>51044</v>
      </c>
      <c r="I179" s="69">
        <f t="shared" si="31"/>
        <v>2406.4396736584918</v>
      </c>
      <c r="J179" s="66">
        <f t="shared" si="32"/>
        <v>0</v>
      </c>
      <c r="K179" s="92"/>
      <c r="L179" s="69">
        <f t="shared" si="33"/>
        <v>2406.4396736584918</v>
      </c>
      <c r="M179" s="69">
        <f t="shared" si="34"/>
        <v>1005.5395229757798</v>
      </c>
      <c r="N179" s="67">
        <f t="shared" si="35"/>
        <v>5.2900000000000003E-2</v>
      </c>
      <c r="O179" s="93">
        <f t="shared" si="36"/>
        <v>226698.80260374749</v>
      </c>
      <c r="P179" s="94"/>
      <c r="Q179" s="69">
        <f t="shared" si="28"/>
        <v>173301.19739625251</v>
      </c>
      <c r="R179" s="69">
        <f t="shared" si="37"/>
        <v>0</v>
      </c>
      <c r="S179" s="64">
        <f t="shared" si="29"/>
        <v>51044</v>
      </c>
      <c r="T179" s="70">
        <f t="shared" si="38"/>
        <v>123</v>
      </c>
      <c r="U179" s="71">
        <f t="shared" si="30"/>
        <v>94.787210022869019</v>
      </c>
    </row>
    <row r="180" spans="7:21" ht="14.1" customHeight="1">
      <c r="G180" s="63">
        <f t="shared" si="26"/>
        <v>179</v>
      </c>
      <c r="H180" s="64">
        <f t="shared" si="27"/>
        <v>51075</v>
      </c>
      <c r="I180" s="69">
        <f t="shared" si="31"/>
        <v>2406.4396736584918</v>
      </c>
      <c r="J180" s="66">
        <f t="shared" si="32"/>
        <v>0</v>
      </c>
      <c r="K180" s="92"/>
      <c r="L180" s="69">
        <f t="shared" si="33"/>
        <v>2406.4396736584918</v>
      </c>
      <c r="M180" s="69">
        <f t="shared" si="34"/>
        <v>999.3638881448536</v>
      </c>
      <c r="N180" s="67">
        <f t="shared" si="35"/>
        <v>5.2900000000000003E-2</v>
      </c>
      <c r="O180" s="93">
        <f t="shared" si="36"/>
        <v>225291.72681823384</v>
      </c>
      <c r="P180" s="94"/>
      <c r="Q180" s="69">
        <f t="shared" si="28"/>
        <v>174708.27318176616</v>
      </c>
      <c r="R180" s="69">
        <f t="shared" si="37"/>
        <v>0</v>
      </c>
      <c r="S180" s="64">
        <f t="shared" si="29"/>
        <v>51075</v>
      </c>
      <c r="T180" s="70">
        <f t="shared" si="38"/>
        <v>122</v>
      </c>
      <c r="U180" s="71">
        <f t="shared" si="30"/>
        <v>94.205063640386513</v>
      </c>
    </row>
    <row r="181" spans="7:21" ht="14.1" customHeight="1">
      <c r="G181" s="63">
        <f t="shared" si="26"/>
        <v>180</v>
      </c>
      <c r="H181" s="64">
        <f t="shared" si="27"/>
        <v>51105</v>
      </c>
      <c r="I181" s="69">
        <f t="shared" si="31"/>
        <v>2406.4396736584918</v>
      </c>
      <c r="J181" s="66">
        <f t="shared" si="32"/>
        <v>0</v>
      </c>
      <c r="K181" s="92"/>
      <c r="L181" s="69">
        <f t="shared" si="33"/>
        <v>2406.4396736584918</v>
      </c>
      <c r="M181" s="69">
        <f t="shared" si="34"/>
        <v>993.16102905704759</v>
      </c>
      <c r="N181" s="67">
        <f t="shared" si="35"/>
        <v>5.2900000000000003E-2</v>
      </c>
      <c r="O181" s="93">
        <f t="shared" si="36"/>
        <v>223878.44817363241</v>
      </c>
      <c r="P181" s="94"/>
      <c r="Q181" s="69">
        <f t="shared" si="28"/>
        <v>176121.55182636759</v>
      </c>
      <c r="R181" s="69">
        <f t="shared" si="37"/>
        <v>0</v>
      </c>
      <c r="S181" s="64">
        <f t="shared" si="29"/>
        <v>51105</v>
      </c>
      <c r="T181" s="70">
        <f t="shared" si="38"/>
        <v>121</v>
      </c>
      <c r="U181" s="71">
        <f t="shared" si="30"/>
        <v>93.620350962601208</v>
      </c>
    </row>
    <row r="182" spans="7:21" ht="14.1" customHeight="1">
      <c r="G182" s="63">
        <f t="shared" si="26"/>
        <v>181</v>
      </c>
      <c r="H182" s="64">
        <f t="shared" si="27"/>
        <v>51136</v>
      </c>
      <c r="I182" s="69">
        <f t="shared" si="31"/>
        <v>2406.4396736584918</v>
      </c>
      <c r="J182" s="66">
        <f t="shared" si="32"/>
        <v>0</v>
      </c>
      <c r="K182" s="92"/>
      <c r="L182" s="69">
        <f t="shared" si="33"/>
        <v>2406.4396736584918</v>
      </c>
      <c r="M182" s="69">
        <f t="shared" si="34"/>
        <v>986.93082569876287</v>
      </c>
      <c r="N182" s="67">
        <f t="shared" si="35"/>
        <v>5.2900000000000003E-2</v>
      </c>
      <c r="O182" s="93">
        <f t="shared" si="36"/>
        <v>222458.93932567269</v>
      </c>
      <c r="P182" s="94"/>
      <c r="Q182" s="69">
        <f t="shared" si="28"/>
        <v>177541.06067432731</v>
      </c>
      <c r="R182" s="69">
        <f t="shared" si="37"/>
        <v>0</v>
      </c>
      <c r="S182" s="64">
        <f t="shared" si="29"/>
        <v>51136</v>
      </c>
      <c r="T182" s="70">
        <f t="shared" si="38"/>
        <v>120</v>
      </c>
      <c r="U182" s="71">
        <f t="shared" si="30"/>
        <v>93.033060676427993</v>
      </c>
    </row>
    <row r="183" spans="7:21" ht="14.1" customHeight="1">
      <c r="G183" s="63">
        <f t="shared" si="26"/>
        <v>182</v>
      </c>
      <c r="H183" s="64">
        <f t="shared" si="27"/>
        <v>51167</v>
      </c>
      <c r="I183" s="69">
        <f t="shared" si="31"/>
        <v>2406.4396736584918</v>
      </c>
      <c r="J183" s="66">
        <f t="shared" si="32"/>
        <v>0</v>
      </c>
      <c r="K183" s="92"/>
      <c r="L183" s="69">
        <f t="shared" si="33"/>
        <v>2406.4396736584918</v>
      </c>
      <c r="M183" s="69">
        <f t="shared" si="34"/>
        <v>980.67315752734044</v>
      </c>
      <c r="N183" s="67">
        <f t="shared" si="35"/>
        <v>5.2900000000000003E-2</v>
      </c>
      <c r="O183" s="93">
        <f t="shared" si="36"/>
        <v>221033.17280954155</v>
      </c>
      <c r="P183" s="94"/>
      <c r="Q183" s="69">
        <f t="shared" si="28"/>
        <v>178966.82719045845</v>
      </c>
      <c r="R183" s="69">
        <f t="shared" si="37"/>
        <v>0</v>
      </c>
      <c r="S183" s="64">
        <f t="shared" si="29"/>
        <v>51167</v>
      </c>
      <c r="T183" s="70">
        <f t="shared" si="38"/>
        <v>119</v>
      </c>
      <c r="U183" s="71">
        <f t="shared" si="30"/>
        <v>92.443181418909901</v>
      </c>
    </row>
    <row r="184" spans="7:21" ht="14.1" customHeight="1">
      <c r="G184" s="63">
        <f t="shared" si="26"/>
        <v>183</v>
      </c>
      <c r="H184" s="64">
        <f t="shared" si="27"/>
        <v>51196</v>
      </c>
      <c r="I184" s="69">
        <f t="shared" si="31"/>
        <v>2406.4396736584918</v>
      </c>
      <c r="J184" s="66">
        <f t="shared" si="32"/>
        <v>0</v>
      </c>
      <c r="K184" s="92"/>
      <c r="L184" s="69">
        <f t="shared" si="33"/>
        <v>2406.4396736584918</v>
      </c>
      <c r="M184" s="69">
        <f t="shared" si="34"/>
        <v>974.38790346872906</v>
      </c>
      <c r="N184" s="67">
        <f t="shared" si="35"/>
        <v>5.2900000000000003E-2</v>
      </c>
      <c r="O184" s="93">
        <f t="shared" si="36"/>
        <v>219601.1210393518</v>
      </c>
      <c r="P184" s="94"/>
      <c r="Q184" s="69">
        <f t="shared" si="28"/>
        <v>180398.8789606482</v>
      </c>
      <c r="R184" s="69">
        <f t="shared" si="37"/>
        <v>0</v>
      </c>
      <c r="S184" s="64">
        <f t="shared" si="29"/>
        <v>51196</v>
      </c>
      <c r="T184" s="70">
        <f t="shared" si="38"/>
        <v>118</v>
      </c>
      <c r="U184" s="71">
        <f t="shared" si="30"/>
        <v>91.850701776998221</v>
      </c>
    </row>
    <row r="185" spans="7:21" ht="14.1" customHeight="1">
      <c r="G185" s="63">
        <f t="shared" si="26"/>
        <v>184</v>
      </c>
      <c r="H185" s="64">
        <f t="shared" si="27"/>
        <v>51227</v>
      </c>
      <c r="I185" s="69">
        <f t="shared" si="31"/>
        <v>2406.4396736584918</v>
      </c>
      <c r="J185" s="66">
        <f t="shared" si="32"/>
        <v>0</v>
      </c>
      <c r="K185" s="92"/>
      <c r="L185" s="69">
        <f t="shared" si="33"/>
        <v>2406.4396736584918</v>
      </c>
      <c r="M185" s="69">
        <f t="shared" si="34"/>
        <v>968.07494191514252</v>
      </c>
      <c r="N185" s="67">
        <f t="shared" si="35"/>
        <v>5.2900000000000003E-2</v>
      </c>
      <c r="O185" s="93">
        <f t="shared" si="36"/>
        <v>218162.75630760845</v>
      </c>
      <c r="P185" s="94"/>
      <c r="Q185" s="69">
        <f t="shared" si="28"/>
        <v>181837.24369239155</v>
      </c>
      <c r="R185" s="69">
        <f t="shared" si="37"/>
        <v>0</v>
      </c>
      <c r="S185" s="64">
        <f t="shared" si="29"/>
        <v>51227</v>
      </c>
      <c r="T185" s="70">
        <f t="shared" si="38"/>
        <v>117</v>
      </c>
      <c r="U185" s="71">
        <f t="shared" si="30"/>
        <v>91.25561028733182</v>
      </c>
    </row>
    <row r="186" spans="7:21" ht="14.1" customHeight="1">
      <c r="G186" s="63">
        <f t="shared" si="26"/>
        <v>185</v>
      </c>
      <c r="H186" s="64">
        <f t="shared" si="27"/>
        <v>51257</v>
      </c>
      <c r="I186" s="69">
        <f t="shared" si="31"/>
        <v>2406.4396736584918</v>
      </c>
      <c r="J186" s="66">
        <f t="shared" si="32"/>
        <v>0</v>
      </c>
      <c r="K186" s="92"/>
      <c r="L186" s="69">
        <f t="shared" si="33"/>
        <v>2406.4396736584918</v>
      </c>
      <c r="M186" s="69">
        <f t="shared" si="34"/>
        <v>961.73415072270734</v>
      </c>
      <c r="N186" s="67">
        <f t="shared" si="35"/>
        <v>5.2900000000000003E-2</v>
      </c>
      <c r="O186" s="93">
        <f t="shared" si="36"/>
        <v>216718.05078467267</v>
      </c>
      <c r="P186" s="94"/>
      <c r="Q186" s="69">
        <f t="shared" si="28"/>
        <v>183281.94921532733</v>
      </c>
      <c r="R186" s="69">
        <f t="shared" si="37"/>
        <v>0</v>
      </c>
      <c r="S186" s="64">
        <f t="shared" si="29"/>
        <v>51257</v>
      </c>
      <c r="T186" s="70">
        <f t="shared" si="38"/>
        <v>116</v>
      </c>
      <c r="U186" s="71">
        <f t="shared" si="30"/>
        <v>90.657895436015153</v>
      </c>
    </row>
    <row r="187" spans="7:21" ht="14.1" customHeight="1">
      <c r="G187" s="63">
        <f t="shared" si="26"/>
        <v>186</v>
      </c>
      <c r="H187" s="64">
        <f t="shared" si="27"/>
        <v>51288</v>
      </c>
      <c r="I187" s="69">
        <f t="shared" si="31"/>
        <v>2406.4396736584918</v>
      </c>
      <c r="J187" s="66">
        <f t="shared" si="32"/>
        <v>0</v>
      </c>
      <c r="K187" s="92"/>
      <c r="L187" s="69">
        <f t="shared" si="33"/>
        <v>2406.4396736584918</v>
      </c>
      <c r="M187" s="69">
        <f t="shared" si="34"/>
        <v>955.36540720909875</v>
      </c>
      <c r="N187" s="67">
        <f t="shared" si="35"/>
        <v>5.2900000000000003E-2</v>
      </c>
      <c r="O187" s="93">
        <f t="shared" si="36"/>
        <v>215266.97651822327</v>
      </c>
      <c r="P187" s="94"/>
      <c r="Q187" s="69">
        <f t="shared" si="28"/>
        <v>184733.02348177673</v>
      </c>
      <c r="R187" s="69">
        <f t="shared" si="37"/>
        <v>0</v>
      </c>
      <c r="S187" s="64">
        <f t="shared" si="29"/>
        <v>51288</v>
      </c>
      <c r="T187" s="70">
        <f t="shared" si="38"/>
        <v>115</v>
      </c>
      <c r="U187" s="71">
        <f t="shared" si="30"/>
        <v>90.057545658395568</v>
      </c>
    </row>
    <row r="188" spans="7:21" ht="14.1" customHeight="1">
      <c r="G188" s="63">
        <f t="shared" si="26"/>
        <v>187</v>
      </c>
      <c r="H188" s="64">
        <f t="shared" si="27"/>
        <v>51318</v>
      </c>
      <c r="I188" s="69">
        <f t="shared" si="31"/>
        <v>2406.4396736584918</v>
      </c>
      <c r="J188" s="66">
        <f t="shared" si="32"/>
        <v>0</v>
      </c>
      <c r="K188" s="92"/>
      <c r="L188" s="69">
        <f t="shared" si="33"/>
        <v>2406.4396736584918</v>
      </c>
      <c r="M188" s="69">
        <f t="shared" si="34"/>
        <v>948.96858815116764</v>
      </c>
      <c r="N188" s="67">
        <f t="shared" si="35"/>
        <v>5.2900000000000003E-2</v>
      </c>
      <c r="O188" s="93">
        <f t="shared" si="36"/>
        <v>213809.50543271593</v>
      </c>
      <c r="P188" s="94"/>
      <c r="Q188" s="69">
        <f t="shared" si="28"/>
        <v>186190.49456728407</v>
      </c>
      <c r="R188" s="69">
        <f t="shared" si="37"/>
        <v>0</v>
      </c>
      <c r="S188" s="64">
        <f t="shared" si="29"/>
        <v>51318</v>
      </c>
      <c r="T188" s="70">
        <f t="shared" si="38"/>
        <v>114</v>
      </c>
      <c r="U188" s="71">
        <f t="shared" si="30"/>
        <v>89.454549338839627</v>
      </c>
    </row>
    <row r="189" spans="7:21" ht="14.1" customHeight="1">
      <c r="G189" s="63">
        <f t="shared" si="26"/>
        <v>188</v>
      </c>
      <c r="H189" s="64">
        <f t="shared" si="27"/>
        <v>51349</v>
      </c>
      <c r="I189" s="69">
        <f t="shared" si="31"/>
        <v>2406.4396736584918</v>
      </c>
      <c r="J189" s="66">
        <f t="shared" si="32"/>
        <v>0</v>
      </c>
      <c r="K189" s="92"/>
      <c r="L189" s="69">
        <f t="shared" si="33"/>
        <v>2406.4396736584918</v>
      </c>
      <c r="M189" s="69">
        <f t="shared" si="34"/>
        <v>942.54356978255612</v>
      </c>
      <c r="N189" s="67">
        <f t="shared" si="35"/>
        <v>5.2900000000000003E-2</v>
      </c>
      <c r="O189" s="93">
        <f t="shared" si="36"/>
        <v>212345.60932883999</v>
      </c>
      <c r="P189" s="94"/>
      <c r="Q189" s="69">
        <f t="shared" si="28"/>
        <v>187654.39067116001</v>
      </c>
      <c r="R189" s="69">
        <f t="shared" si="37"/>
        <v>0</v>
      </c>
      <c r="S189" s="64">
        <f t="shared" si="29"/>
        <v>51349</v>
      </c>
      <c r="T189" s="70">
        <f t="shared" si="38"/>
        <v>113</v>
      </c>
      <c r="U189" s="71">
        <f t="shared" si="30"/>
        <v>88.848894810508355</v>
      </c>
    </row>
    <row r="190" spans="7:21" ht="14.1" customHeight="1">
      <c r="G190" s="63">
        <f t="shared" si="26"/>
        <v>189</v>
      </c>
      <c r="H190" s="64">
        <f t="shared" si="27"/>
        <v>51380</v>
      </c>
      <c r="I190" s="69">
        <f t="shared" si="31"/>
        <v>2406.4396736584918</v>
      </c>
      <c r="J190" s="66">
        <f t="shared" si="32"/>
        <v>0</v>
      </c>
      <c r="K190" s="92"/>
      <c r="L190" s="69">
        <f t="shared" si="33"/>
        <v>2406.4396736584918</v>
      </c>
      <c r="M190" s="69">
        <f t="shared" si="34"/>
        <v>936.09022779130294</v>
      </c>
      <c r="N190" s="67">
        <f t="shared" si="35"/>
        <v>5.2900000000000003E-2</v>
      </c>
      <c r="O190" s="93">
        <f t="shared" si="36"/>
        <v>210875.25988297281</v>
      </c>
      <c r="P190" s="94"/>
      <c r="Q190" s="69">
        <f t="shared" si="28"/>
        <v>189124.74011702719</v>
      </c>
      <c r="R190" s="69">
        <f t="shared" si="37"/>
        <v>0</v>
      </c>
      <c r="S190" s="64">
        <f t="shared" si="29"/>
        <v>51380</v>
      </c>
      <c r="T190" s="70">
        <f t="shared" si="38"/>
        <v>112</v>
      </c>
      <c r="U190" s="71">
        <f t="shared" si="30"/>
        <v>88.240570355131339</v>
      </c>
    </row>
    <row r="191" spans="7:21" ht="14.1" customHeight="1">
      <c r="G191" s="63">
        <f t="shared" si="26"/>
        <v>190</v>
      </c>
      <c r="H191" s="64">
        <f t="shared" si="27"/>
        <v>51410</v>
      </c>
      <c r="I191" s="69">
        <f t="shared" si="31"/>
        <v>2406.4396736584918</v>
      </c>
      <c r="J191" s="66">
        <f t="shared" si="32"/>
        <v>0</v>
      </c>
      <c r="K191" s="92"/>
      <c r="L191" s="69">
        <f t="shared" si="33"/>
        <v>2406.4396736584918</v>
      </c>
      <c r="M191" s="69">
        <f t="shared" si="34"/>
        <v>929.60843731743853</v>
      </c>
      <c r="N191" s="67">
        <f t="shared" si="35"/>
        <v>5.2900000000000003E-2</v>
      </c>
      <c r="O191" s="93">
        <f t="shared" si="36"/>
        <v>209398.42864663177</v>
      </c>
      <c r="P191" s="94"/>
      <c r="Q191" s="69">
        <f t="shared" si="28"/>
        <v>190601.57135336823</v>
      </c>
      <c r="R191" s="69">
        <f t="shared" si="37"/>
        <v>0</v>
      </c>
      <c r="S191" s="64">
        <f t="shared" si="29"/>
        <v>51410</v>
      </c>
      <c r="T191" s="70">
        <f t="shared" si="38"/>
        <v>111</v>
      </c>
      <c r="U191" s="71">
        <f t="shared" si="30"/>
        <v>87.629564202780202</v>
      </c>
    </row>
    <row r="192" spans="7:21" ht="14.1" customHeight="1">
      <c r="G192" s="63">
        <f t="shared" si="26"/>
        <v>191</v>
      </c>
      <c r="H192" s="64">
        <f t="shared" si="27"/>
        <v>51441</v>
      </c>
      <c r="I192" s="69">
        <f t="shared" si="31"/>
        <v>2406.4396736584918</v>
      </c>
      <c r="J192" s="66">
        <f t="shared" si="32"/>
        <v>0</v>
      </c>
      <c r="K192" s="92"/>
      <c r="L192" s="69">
        <f t="shared" si="33"/>
        <v>2406.4396736584918</v>
      </c>
      <c r="M192" s="69">
        <f t="shared" si="34"/>
        <v>923.09807295056839</v>
      </c>
      <c r="N192" s="67">
        <f t="shared" si="35"/>
        <v>5.2900000000000003E-2</v>
      </c>
      <c r="O192" s="93">
        <f t="shared" si="36"/>
        <v>207915.08704592386</v>
      </c>
      <c r="P192" s="94"/>
      <c r="Q192" s="69">
        <f t="shared" si="28"/>
        <v>192084.91295407614</v>
      </c>
      <c r="R192" s="69">
        <f t="shared" si="37"/>
        <v>0</v>
      </c>
      <c r="S192" s="64">
        <f t="shared" si="29"/>
        <v>51441</v>
      </c>
      <c r="T192" s="70">
        <f t="shared" si="38"/>
        <v>110</v>
      </c>
      <c r="U192" s="71">
        <f t="shared" si="30"/>
        <v>87.015864531640815</v>
      </c>
    </row>
    <row r="193" spans="7:21" ht="14.1" customHeight="1">
      <c r="G193" s="63">
        <f t="shared" si="26"/>
        <v>192</v>
      </c>
      <c r="H193" s="64">
        <f t="shared" si="27"/>
        <v>51471</v>
      </c>
      <c r="I193" s="69">
        <f t="shared" si="31"/>
        <v>2406.4396736584918</v>
      </c>
      <c r="J193" s="66">
        <f t="shared" si="32"/>
        <v>0</v>
      </c>
      <c r="K193" s="92"/>
      <c r="L193" s="69">
        <f t="shared" si="33"/>
        <v>2406.4396736584918</v>
      </c>
      <c r="M193" s="69">
        <f t="shared" si="34"/>
        <v>916.5590087274478</v>
      </c>
      <c r="N193" s="67">
        <f t="shared" si="35"/>
        <v>5.2900000000000003E-2</v>
      </c>
      <c r="O193" s="93">
        <f t="shared" si="36"/>
        <v>206425.20638099284</v>
      </c>
      <c r="P193" s="94"/>
      <c r="Q193" s="69">
        <f t="shared" si="28"/>
        <v>193574.79361900716</v>
      </c>
      <c r="R193" s="69">
        <f t="shared" si="37"/>
        <v>0</v>
      </c>
      <c r="S193" s="64">
        <f t="shared" si="29"/>
        <v>51471</v>
      </c>
      <c r="T193" s="70">
        <f t="shared" si="38"/>
        <v>109</v>
      </c>
      <c r="U193" s="71">
        <f t="shared" si="30"/>
        <v>86.399459467784411</v>
      </c>
    </row>
    <row r="194" spans="7:21" ht="14.1" customHeight="1">
      <c r="G194" s="63">
        <f t="shared" ref="G194:G257" si="39">(ROW(G194)-1)</f>
        <v>193</v>
      </c>
      <c r="H194" s="64">
        <f t="shared" ref="H194:H257" si="40">DATE(YEAR(D$15),MONTH(D$15)+(ROW(H194)-2),DAY(D$15))</f>
        <v>51502</v>
      </c>
      <c r="I194" s="69">
        <f t="shared" si="31"/>
        <v>2406.4396736584918</v>
      </c>
      <c r="J194" s="66">
        <f t="shared" si="32"/>
        <v>0</v>
      </c>
      <c r="K194" s="92"/>
      <c r="L194" s="69">
        <f t="shared" si="33"/>
        <v>2406.4396736584918</v>
      </c>
      <c r="M194" s="69">
        <f t="shared" si="34"/>
        <v>909.99111812954345</v>
      </c>
      <c r="N194" s="67">
        <f t="shared" si="35"/>
        <v>5.2900000000000003E-2</v>
      </c>
      <c r="O194" s="93">
        <f t="shared" si="36"/>
        <v>204928.75782546389</v>
      </c>
      <c r="P194" s="94"/>
      <c r="Q194" s="69">
        <f t="shared" ref="Q194:Q257" si="41">D$5-O194</f>
        <v>195071.24217453611</v>
      </c>
      <c r="R194" s="69">
        <f t="shared" si="37"/>
        <v>0</v>
      </c>
      <c r="S194" s="64">
        <f t="shared" ref="S194:S257" si="42">H194</f>
        <v>51502</v>
      </c>
      <c r="T194" s="70">
        <f t="shared" si="38"/>
        <v>108</v>
      </c>
      <c r="U194" s="71">
        <f t="shared" ref="U194:U257" si="43">(1 - POWER(1 + N194 / 12, -1 * T194)) / (N194 / 12)</f>
        <v>85.780337084938253</v>
      </c>
    </row>
    <row r="195" spans="7:21" ht="14.1" customHeight="1">
      <c r="G195" s="63">
        <f t="shared" si="39"/>
        <v>194</v>
      </c>
      <c r="H195" s="64">
        <f t="shared" si="40"/>
        <v>51533</v>
      </c>
      <c r="I195" s="69">
        <f t="shared" ref="I195:I258" si="44">IF((J194+K194)&gt;D$18,O194/U195,I194)</f>
        <v>2406.4396736584918</v>
      </c>
      <c r="J195" s="66">
        <f t="shared" ref="J195:J258" si="45">J194</f>
        <v>0</v>
      </c>
      <c r="K195" s="92"/>
      <c r="L195" s="69">
        <f t="shared" ref="L195:L258" si="46">MIN(I195+J195+K195, O194+M195)</f>
        <v>2406.4396736584918</v>
      </c>
      <c r="M195" s="69">
        <f t="shared" ref="M195:M258" si="47">O194 * (N195/12)</f>
        <v>903.39427408058668</v>
      </c>
      <c r="N195" s="67">
        <f t="shared" ref="N195:N258" si="48">N194</f>
        <v>5.2900000000000003E-2</v>
      </c>
      <c r="O195" s="93">
        <f t="shared" ref="O195:O258" si="49">IF((O194-L195)+M195 &lt; 0.005, 0, (O194-L195)+M195)</f>
        <v>203425.71242588598</v>
      </c>
      <c r="P195" s="94"/>
      <c r="Q195" s="69">
        <f t="shared" si="41"/>
        <v>196574.28757411402</v>
      </c>
      <c r="R195" s="69">
        <f t="shared" ref="R195:R258" si="50">R194+(J195+K195)</f>
        <v>0</v>
      </c>
      <c r="S195" s="64">
        <f t="shared" si="42"/>
        <v>51533</v>
      </c>
      <c r="T195" s="70">
        <f t="shared" ref="T195:T258" si="51">T194-1</f>
        <v>107</v>
      </c>
      <c r="U195" s="71">
        <f t="shared" si="43"/>
        <v>85.158485404254307</v>
      </c>
    </row>
    <row r="196" spans="7:21" ht="14.1" customHeight="1">
      <c r="G196" s="63">
        <f t="shared" si="39"/>
        <v>195</v>
      </c>
      <c r="H196" s="64">
        <f t="shared" si="40"/>
        <v>51561</v>
      </c>
      <c r="I196" s="69">
        <f t="shared" si="44"/>
        <v>2406.4396736584918</v>
      </c>
      <c r="J196" s="66">
        <f t="shared" si="45"/>
        <v>0</v>
      </c>
      <c r="K196" s="92"/>
      <c r="L196" s="69">
        <f t="shared" si="46"/>
        <v>2406.4396736584918</v>
      </c>
      <c r="M196" s="69">
        <f t="shared" si="47"/>
        <v>896.76834894411411</v>
      </c>
      <c r="N196" s="67">
        <f t="shared" si="48"/>
        <v>5.2900000000000003E-2</v>
      </c>
      <c r="O196" s="93">
        <f t="shared" si="49"/>
        <v>201916.04110117161</v>
      </c>
      <c r="P196" s="94"/>
      <c r="Q196" s="69">
        <f t="shared" si="41"/>
        <v>198083.95889882839</v>
      </c>
      <c r="R196" s="69">
        <f t="shared" si="50"/>
        <v>0</v>
      </c>
      <c r="S196" s="64">
        <f t="shared" si="42"/>
        <v>51561</v>
      </c>
      <c r="T196" s="70">
        <f t="shared" si="51"/>
        <v>106</v>
      </c>
      <c r="U196" s="71">
        <f t="shared" si="43"/>
        <v>84.533892394078052</v>
      </c>
    </row>
    <row r="197" spans="7:21" ht="14.1" customHeight="1">
      <c r="G197" s="63">
        <f t="shared" si="39"/>
        <v>196</v>
      </c>
      <c r="H197" s="64">
        <f t="shared" si="40"/>
        <v>51592</v>
      </c>
      <c r="I197" s="69">
        <f t="shared" si="44"/>
        <v>2406.4396736584918</v>
      </c>
      <c r="J197" s="66">
        <f t="shared" si="45"/>
        <v>0</v>
      </c>
      <c r="K197" s="92"/>
      <c r="L197" s="69">
        <f t="shared" si="46"/>
        <v>2406.4396736584918</v>
      </c>
      <c r="M197" s="69">
        <f t="shared" si="47"/>
        <v>890.11321452099821</v>
      </c>
      <c r="N197" s="67">
        <f t="shared" si="48"/>
        <v>5.2900000000000003E-2</v>
      </c>
      <c r="O197" s="93">
        <f t="shared" si="49"/>
        <v>200399.71464203412</v>
      </c>
      <c r="P197" s="94"/>
      <c r="Q197" s="69">
        <f t="shared" si="41"/>
        <v>199600.28535796588</v>
      </c>
      <c r="R197" s="69">
        <f t="shared" si="50"/>
        <v>0</v>
      </c>
      <c r="S197" s="64">
        <f t="shared" si="42"/>
        <v>51592</v>
      </c>
      <c r="T197" s="70">
        <f t="shared" si="51"/>
        <v>105</v>
      </c>
      <c r="U197" s="71">
        <f t="shared" si="43"/>
        <v>83.906545969715282</v>
      </c>
    </row>
    <row r="198" spans="7:21" ht="14.1" customHeight="1">
      <c r="G198" s="63">
        <f t="shared" si="39"/>
        <v>197</v>
      </c>
      <c r="H198" s="64">
        <f t="shared" si="40"/>
        <v>51622</v>
      </c>
      <c r="I198" s="69">
        <f t="shared" si="44"/>
        <v>2406.4396736584918</v>
      </c>
      <c r="J198" s="66">
        <f t="shared" si="45"/>
        <v>0</v>
      </c>
      <c r="K198" s="92"/>
      <c r="L198" s="69">
        <f t="shared" si="46"/>
        <v>2406.4396736584918</v>
      </c>
      <c r="M198" s="69">
        <f t="shared" si="47"/>
        <v>883.42874204696716</v>
      </c>
      <c r="N198" s="67">
        <f t="shared" si="48"/>
        <v>5.2900000000000003E-2</v>
      </c>
      <c r="O198" s="93">
        <f t="shared" si="49"/>
        <v>198876.70371042259</v>
      </c>
      <c r="P198" s="94"/>
      <c r="Q198" s="69">
        <f t="shared" si="41"/>
        <v>201123.29628957741</v>
      </c>
      <c r="R198" s="69">
        <f t="shared" si="50"/>
        <v>0</v>
      </c>
      <c r="S198" s="64">
        <f t="shared" si="42"/>
        <v>51622</v>
      </c>
      <c r="T198" s="70">
        <f t="shared" si="51"/>
        <v>104</v>
      </c>
      <c r="U198" s="71">
        <f t="shared" si="43"/>
        <v>83.276433993198424</v>
      </c>
    </row>
    <row r="199" spans="7:21" ht="14.1" customHeight="1">
      <c r="G199" s="63">
        <f t="shared" si="39"/>
        <v>198</v>
      </c>
      <c r="H199" s="64">
        <f t="shared" si="40"/>
        <v>51653</v>
      </c>
      <c r="I199" s="69">
        <f t="shared" si="44"/>
        <v>2406.4396736584918</v>
      </c>
      <c r="J199" s="66">
        <f t="shared" si="45"/>
        <v>0</v>
      </c>
      <c r="K199" s="92"/>
      <c r="L199" s="69">
        <f t="shared" si="46"/>
        <v>2406.4396736584918</v>
      </c>
      <c r="M199" s="69">
        <f t="shared" si="47"/>
        <v>876.71480219011301</v>
      </c>
      <c r="N199" s="67">
        <f t="shared" si="48"/>
        <v>5.2900000000000003E-2</v>
      </c>
      <c r="O199" s="93">
        <f t="shared" si="49"/>
        <v>197346.97883895421</v>
      </c>
      <c r="P199" s="94"/>
      <c r="Q199" s="69">
        <f t="shared" si="41"/>
        <v>202653.02116104579</v>
      </c>
      <c r="R199" s="69">
        <f t="shared" si="50"/>
        <v>0</v>
      </c>
      <c r="S199" s="64">
        <f t="shared" si="42"/>
        <v>51653</v>
      </c>
      <c r="T199" s="70">
        <f t="shared" si="51"/>
        <v>103</v>
      </c>
      <c r="U199" s="71">
        <f t="shared" si="43"/>
        <v>82.643544273051745</v>
      </c>
    </row>
    <row r="200" spans="7:21" ht="14.1" customHeight="1">
      <c r="G200" s="63">
        <f t="shared" si="39"/>
        <v>199</v>
      </c>
      <c r="H200" s="64">
        <f t="shared" si="40"/>
        <v>51683</v>
      </c>
      <c r="I200" s="69">
        <f t="shared" si="44"/>
        <v>2406.4396736584918</v>
      </c>
      <c r="J200" s="66">
        <f t="shared" si="45"/>
        <v>0</v>
      </c>
      <c r="K200" s="92"/>
      <c r="L200" s="69">
        <f t="shared" si="46"/>
        <v>2406.4396736584918</v>
      </c>
      <c r="M200" s="69">
        <f t="shared" si="47"/>
        <v>869.9712650483898</v>
      </c>
      <c r="N200" s="67">
        <f t="shared" si="48"/>
        <v>5.2900000000000003E-2</v>
      </c>
      <c r="O200" s="93">
        <f t="shared" si="49"/>
        <v>195810.51043034412</v>
      </c>
      <c r="P200" s="94"/>
      <c r="Q200" s="69">
        <f t="shared" si="41"/>
        <v>204189.48956965588</v>
      </c>
      <c r="R200" s="69">
        <f t="shared" si="50"/>
        <v>0</v>
      </c>
      <c r="S200" s="64">
        <f t="shared" si="42"/>
        <v>51683</v>
      </c>
      <c r="T200" s="70">
        <f t="shared" si="51"/>
        <v>102</v>
      </c>
      <c r="U200" s="71">
        <f t="shared" si="43"/>
        <v>82.007864564055453</v>
      </c>
    </row>
    <row r="201" spans="7:21" ht="14.1" customHeight="1">
      <c r="G201" s="63">
        <f t="shared" si="39"/>
        <v>200</v>
      </c>
      <c r="H201" s="64">
        <f t="shared" si="40"/>
        <v>51714</v>
      </c>
      <c r="I201" s="69">
        <f t="shared" si="44"/>
        <v>2406.4396736584918</v>
      </c>
      <c r="J201" s="66">
        <f t="shared" si="45"/>
        <v>0</v>
      </c>
      <c r="K201" s="92"/>
      <c r="L201" s="69">
        <f t="shared" si="46"/>
        <v>2406.4396736584918</v>
      </c>
      <c r="M201" s="69">
        <f t="shared" si="47"/>
        <v>863.1980001471004</v>
      </c>
      <c r="N201" s="67">
        <f t="shared" si="48"/>
        <v>5.2900000000000003E-2</v>
      </c>
      <c r="O201" s="93">
        <f t="shared" si="49"/>
        <v>194267.26875683272</v>
      </c>
      <c r="P201" s="94"/>
      <c r="Q201" s="69">
        <f t="shared" si="41"/>
        <v>205732.73124316728</v>
      </c>
      <c r="R201" s="69">
        <f t="shared" si="50"/>
        <v>0</v>
      </c>
      <c r="S201" s="64">
        <f t="shared" si="42"/>
        <v>51714</v>
      </c>
      <c r="T201" s="70">
        <f t="shared" si="51"/>
        <v>101</v>
      </c>
      <c r="U201" s="71">
        <f t="shared" si="43"/>
        <v>81.369382567008657</v>
      </c>
    </row>
    <row r="202" spans="7:21" ht="14.1" customHeight="1">
      <c r="G202" s="63">
        <f t="shared" si="39"/>
        <v>201</v>
      </c>
      <c r="H202" s="64">
        <f t="shared" si="40"/>
        <v>51745</v>
      </c>
      <c r="I202" s="69">
        <f t="shared" si="44"/>
        <v>2406.4396736584918</v>
      </c>
      <c r="J202" s="66">
        <f t="shared" si="45"/>
        <v>0</v>
      </c>
      <c r="K202" s="92"/>
      <c r="L202" s="69">
        <f t="shared" si="46"/>
        <v>2406.4396736584918</v>
      </c>
      <c r="M202" s="69">
        <f t="shared" si="47"/>
        <v>856.39487643637096</v>
      </c>
      <c r="N202" s="67">
        <f t="shared" si="48"/>
        <v>5.2900000000000003E-2</v>
      </c>
      <c r="O202" s="93">
        <f t="shared" si="49"/>
        <v>192717.22395961059</v>
      </c>
      <c r="P202" s="94"/>
      <c r="Q202" s="69">
        <f t="shared" si="41"/>
        <v>207282.77604038941</v>
      </c>
      <c r="R202" s="69">
        <f t="shared" si="50"/>
        <v>0</v>
      </c>
      <c r="S202" s="64">
        <f t="shared" si="42"/>
        <v>51745</v>
      </c>
      <c r="T202" s="70">
        <f t="shared" si="51"/>
        <v>100</v>
      </c>
      <c r="U202" s="71">
        <f t="shared" si="43"/>
        <v>80.728085928491566</v>
      </c>
    </row>
    <row r="203" spans="7:21" ht="14.1" customHeight="1">
      <c r="G203" s="63">
        <f t="shared" si="39"/>
        <v>202</v>
      </c>
      <c r="H203" s="64">
        <f t="shared" si="40"/>
        <v>51775</v>
      </c>
      <c r="I203" s="69">
        <f t="shared" si="44"/>
        <v>2406.4396736584918</v>
      </c>
      <c r="J203" s="66">
        <f t="shared" si="45"/>
        <v>0</v>
      </c>
      <c r="K203" s="92">
        <v>0</v>
      </c>
      <c r="L203" s="69">
        <f t="shared" si="46"/>
        <v>2406.4396736584918</v>
      </c>
      <c r="M203" s="69">
        <f t="shared" si="47"/>
        <v>849.56176228861671</v>
      </c>
      <c r="N203" s="67">
        <f t="shared" si="48"/>
        <v>5.2900000000000003E-2</v>
      </c>
      <c r="O203" s="93">
        <f t="shared" si="49"/>
        <v>191160.34604824072</v>
      </c>
      <c r="P203" s="94"/>
      <c r="Q203" s="69">
        <f t="shared" si="41"/>
        <v>208839.65395175928</v>
      </c>
      <c r="R203" s="69">
        <f t="shared" si="50"/>
        <v>0</v>
      </c>
      <c r="S203" s="64">
        <f t="shared" si="42"/>
        <v>51775</v>
      </c>
      <c r="T203" s="70">
        <f t="shared" si="51"/>
        <v>99</v>
      </c>
      <c r="U203" s="71">
        <f t="shared" si="43"/>
        <v>80.083962240626292</v>
      </c>
    </row>
    <row r="204" spans="7:21" ht="14.1" customHeight="1">
      <c r="G204" s="63">
        <f t="shared" si="39"/>
        <v>203</v>
      </c>
      <c r="H204" s="64">
        <f t="shared" si="40"/>
        <v>51806</v>
      </c>
      <c r="I204" s="69">
        <f t="shared" si="44"/>
        <v>2406.4396736584918</v>
      </c>
      <c r="J204" s="66">
        <f t="shared" si="45"/>
        <v>0</v>
      </c>
      <c r="K204" s="92">
        <v>0</v>
      </c>
      <c r="L204" s="69">
        <f t="shared" si="46"/>
        <v>2406.4396736584918</v>
      </c>
      <c r="M204" s="69">
        <f t="shared" si="47"/>
        <v>842.69852549599455</v>
      </c>
      <c r="N204" s="67">
        <f t="shared" si="48"/>
        <v>5.2900000000000003E-2</v>
      </c>
      <c r="O204" s="93">
        <f t="shared" si="49"/>
        <v>189596.60490007824</v>
      </c>
      <c r="P204" s="94"/>
      <c r="Q204" s="69">
        <f t="shared" si="41"/>
        <v>210403.39509992176</v>
      </c>
      <c r="R204" s="69">
        <f t="shared" si="50"/>
        <v>0</v>
      </c>
      <c r="S204" s="64">
        <f t="shared" si="42"/>
        <v>51806</v>
      </c>
      <c r="T204" s="70">
        <f t="shared" si="51"/>
        <v>98</v>
      </c>
      <c r="U204" s="71">
        <f t="shared" si="43"/>
        <v>79.436999040837037</v>
      </c>
    </row>
    <row r="205" spans="7:21" ht="14.1" customHeight="1">
      <c r="G205" s="63">
        <f t="shared" si="39"/>
        <v>204</v>
      </c>
      <c r="H205" s="64">
        <f t="shared" si="40"/>
        <v>51836</v>
      </c>
      <c r="I205" s="69">
        <f t="shared" si="44"/>
        <v>2406.4396736584918</v>
      </c>
      <c r="J205" s="66">
        <f t="shared" si="45"/>
        <v>0</v>
      </c>
      <c r="K205" s="92">
        <v>0</v>
      </c>
      <c r="L205" s="69">
        <f t="shared" si="46"/>
        <v>2406.4396736584918</v>
      </c>
      <c r="M205" s="69">
        <f t="shared" si="47"/>
        <v>835.80503326784492</v>
      </c>
      <c r="N205" s="67">
        <f t="shared" si="48"/>
        <v>5.2900000000000003E-2</v>
      </c>
      <c r="O205" s="93">
        <f t="shared" si="49"/>
        <v>188025.9702596876</v>
      </c>
      <c r="P205" s="94"/>
      <c r="Q205" s="69">
        <f t="shared" si="41"/>
        <v>211974.0297403124</v>
      </c>
      <c r="R205" s="69">
        <f t="shared" si="50"/>
        <v>0</v>
      </c>
      <c r="S205" s="64">
        <f t="shared" si="42"/>
        <v>51836</v>
      </c>
      <c r="T205" s="70">
        <f t="shared" si="51"/>
        <v>97</v>
      </c>
      <c r="U205" s="71">
        <f t="shared" si="43"/>
        <v>78.787183811608713</v>
      </c>
    </row>
    <row r="206" spans="7:21" ht="14.1" customHeight="1">
      <c r="G206" s="63">
        <f t="shared" si="39"/>
        <v>205</v>
      </c>
      <c r="H206" s="64">
        <f t="shared" si="40"/>
        <v>51867</v>
      </c>
      <c r="I206" s="69">
        <f t="shared" si="44"/>
        <v>2406.4396736584918</v>
      </c>
      <c r="J206" s="66">
        <f t="shared" si="45"/>
        <v>0</v>
      </c>
      <c r="K206" s="92">
        <v>0</v>
      </c>
      <c r="L206" s="69">
        <f t="shared" si="46"/>
        <v>2406.4396736584918</v>
      </c>
      <c r="M206" s="69">
        <f t="shared" si="47"/>
        <v>828.88115222812291</v>
      </c>
      <c r="N206" s="67">
        <f t="shared" si="48"/>
        <v>5.2900000000000003E-2</v>
      </c>
      <c r="O206" s="93">
        <f t="shared" si="49"/>
        <v>186448.41173825724</v>
      </c>
      <c r="P206" s="94"/>
      <c r="Q206" s="69">
        <f t="shared" si="41"/>
        <v>213551.58826174276</v>
      </c>
      <c r="R206" s="69">
        <f t="shared" si="50"/>
        <v>0</v>
      </c>
      <c r="S206" s="64">
        <f t="shared" si="42"/>
        <v>51867</v>
      </c>
      <c r="T206" s="70">
        <f t="shared" si="51"/>
        <v>96</v>
      </c>
      <c r="U206" s="71">
        <f t="shared" si="43"/>
        <v>78.134503980244901</v>
      </c>
    </row>
    <row r="207" spans="7:21" ht="14.1" customHeight="1">
      <c r="G207" s="63">
        <f t="shared" si="39"/>
        <v>206</v>
      </c>
      <c r="H207" s="64">
        <f t="shared" si="40"/>
        <v>51898</v>
      </c>
      <c r="I207" s="69">
        <f t="shared" si="44"/>
        <v>2406.4396736584918</v>
      </c>
      <c r="J207" s="66">
        <f t="shared" si="45"/>
        <v>0</v>
      </c>
      <c r="K207" s="92">
        <v>0</v>
      </c>
      <c r="L207" s="69">
        <f t="shared" si="46"/>
        <v>2406.4396736584918</v>
      </c>
      <c r="M207" s="69">
        <f t="shared" si="47"/>
        <v>821.92674841281735</v>
      </c>
      <c r="N207" s="67">
        <f t="shared" si="48"/>
        <v>5.2900000000000003E-2</v>
      </c>
      <c r="O207" s="93">
        <f t="shared" si="49"/>
        <v>184863.89881301156</v>
      </c>
      <c r="P207" s="94"/>
      <c r="Q207" s="69">
        <f t="shared" si="41"/>
        <v>215136.10118698844</v>
      </c>
      <c r="R207" s="69">
        <f t="shared" si="50"/>
        <v>0</v>
      </c>
      <c r="S207" s="64">
        <f t="shared" si="42"/>
        <v>51898</v>
      </c>
      <c r="T207" s="70">
        <f t="shared" si="51"/>
        <v>95</v>
      </c>
      <c r="U207" s="71">
        <f t="shared" si="43"/>
        <v>77.478946918624445</v>
      </c>
    </row>
    <row r="208" spans="7:21" ht="14.1" customHeight="1">
      <c r="G208" s="63">
        <f t="shared" si="39"/>
        <v>207</v>
      </c>
      <c r="H208" s="64">
        <f t="shared" si="40"/>
        <v>51926</v>
      </c>
      <c r="I208" s="69">
        <f t="shared" si="44"/>
        <v>2406.4396736584918</v>
      </c>
      <c r="J208" s="66">
        <f t="shared" si="45"/>
        <v>0</v>
      </c>
      <c r="K208" s="92">
        <v>0</v>
      </c>
      <c r="L208" s="69">
        <f t="shared" si="46"/>
        <v>2406.4396736584918</v>
      </c>
      <c r="M208" s="69">
        <f t="shared" si="47"/>
        <v>814.94168726735938</v>
      </c>
      <c r="N208" s="67">
        <f t="shared" si="48"/>
        <v>5.2900000000000003E-2</v>
      </c>
      <c r="O208" s="93">
        <f t="shared" si="49"/>
        <v>183272.40082662043</v>
      </c>
      <c r="P208" s="94"/>
      <c r="Q208" s="69">
        <f t="shared" si="41"/>
        <v>216727.59917337957</v>
      </c>
      <c r="R208" s="69">
        <f t="shared" si="50"/>
        <v>0</v>
      </c>
      <c r="S208" s="64">
        <f t="shared" si="42"/>
        <v>51926</v>
      </c>
      <c r="T208" s="70">
        <f t="shared" si="51"/>
        <v>94</v>
      </c>
      <c r="U208" s="71">
        <f t="shared" si="43"/>
        <v>76.820499942957397</v>
      </c>
    </row>
    <row r="209" spans="7:21" ht="14.1" customHeight="1">
      <c r="G209" s="63">
        <f t="shared" si="39"/>
        <v>208</v>
      </c>
      <c r="H209" s="64">
        <f t="shared" si="40"/>
        <v>51957</v>
      </c>
      <c r="I209" s="69">
        <f t="shared" si="44"/>
        <v>2406.4396736584918</v>
      </c>
      <c r="J209" s="66">
        <f t="shared" si="45"/>
        <v>0</v>
      </c>
      <c r="K209" s="92">
        <v>0</v>
      </c>
      <c r="L209" s="69">
        <f t="shared" si="46"/>
        <v>2406.4396736584918</v>
      </c>
      <c r="M209" s="69">
        <f t="shared" si="47"/>
        <v>807.92583364401844</v>
      </c>
      <c r="N209" s="67">
        <f t="shared" si="48"/>
        <v>5.2900000000000003E-2</v>
      </c>
      <c r="O209" s="93">
        <f t="shared" si="49"/>
        <v>181673.88698660597</v>
      </c>
      <c r="P209" s="94"/>
      <c r="Q209" s="69">
        <f t="shared" si="41"/>
        <v>218326.11301339403</v>
      </c>
      <c r="R209" s="69">
        <f t="shared" si="50"/>
        <v>0</v>
      </c>
      <c r="S209" s="64">
        <f t="shared" si="42"/>
        <v>51957</v>
      </c>
      <c r="T209" s="70">
        <f t="shared" si="51"/>
        <v>93</v>
      </c>
      <c r="U209" s="71">
        <f t="shared" si="43"/>
        <v>76.159150313539243</v>
      </c>
    </row>
    <row r="210" spans="7:21" ht="14.1" customHeight="1">
      <c r="G210" s="63">
        <f t="shared" si="39"/>
        <v>209</v>
      </c>
      <c r="H210" s="64">
        <f t="shared" si="40"/>
        <v>51987</v>
      </c>
      <c r="I210" s="69">
        <f t="shared" si="44"/>
        <v>2406.4396736584918</v>
      </c>
      <c r="J210" s="66">
        <f t="shared" si="45"/>
        <v>0</v>
      </c>
      <c r="K210" s="92">
        <v>0</v>
      </c>
      <c r="L210" s="69">
        <f t="shared" si="46"/>
        <v>2406.4396736584918</v>
      </c>
      <c r="M210" s="69">
        <f t="shared" si="47"/>
        <v>800.87905179928805</v>
      </c>
      <c r="N210" s="67">
        <f t="shared" si="48"/>
        <v>5.2900000000000003E-2</v>
      </c>
      <c r="O210" s="93">
        <f t="shared" si="49"/>
        <v>180068.32636474675</v>
      </c>
      <c r="P210" s="94"/>
      <c r="Q210" s="69">
        <f t="shared" si="41"/>
        <v>219931.67363525325</v>
      </c>
      <c r="R210" s="69">
        <f t="shared" si="50"/>
        <v>0</v>
      </c>
      <c r="S210" s="64">
        <f t="shared" si="42"/>
        <v>51987</v>
      </c>
      <c r="T210" s="70">
        <f t="shared" si="51"/>
        <v>92</v>
      </c>
      <c r="U210" s="71">
        <f t="shared" si="43"/>
        <v>75.494885234504736</v>
      </c>
    </row>
    <row r="211" spans="7:21" ht="14.1" customHeight="1">
      <c r="G211" s="63">
        <f t="shared" si="39"/>
        <v>210</v>
      </c>
      <c r="H211" s="64">
        <f t="shared" si="40"/>
        <v>52018</v>
      </c>
      <c r="I211" s="69">
        <f t="shared" si="44"/>
        <v>2406.4396736584918</v>
      </c>
      <c r="J211" s="66">
        <f t="shared" si="45"/>
        <v>0</v>
      </c>
      <c r="K211" s="92">
        <v>0</v>
      </c>
      <c r="L211" s="69">
        <f t="shared" si="46"/>
        <v>2406.4396736584918</v>
      </c>
      <c r="M211" s="69">
        <f t="shared" si="47"/>
        <v>793.80120539125869</v>
      </c>
      <c r="N211" s="67">
        <f t="shared" si="48"/>
        <v>5.2900000000000003E-2</v>
      </c>
      <c r="O211" s="93">
        <f t="shared" si="49"/>
        <v>178455.68789647953</v>
      </c>
      <c r="P211" s="94"/>
      <c r="Q211" s="69">
        <f t="shared" si="41"/>
        <v>221544.31210352047</v>
      </c>
      <c r="R211" s="69">
        <f t="shared" si="50"/>
        <v>0</v>
      </c>
      <c r="S211" s="64">
        <f t="shared" si="42"/>
        <v>52018</v>
      </c>
      <c r="T211" s="70">
        <f t="shared" si="51"/>
        <v>91</v>
      </c>
      <c r="U211" s="71">
        <f t="shared" si="43"/>
        <v>74.827691853580149</v>
      </c>
    </row>
    <row r="212" spans="7:21" ht="14.1" customHeight="1">
      <c r="G212" s="63">
        <f t="shared" si="39"/>
        <v>211</v>
      </c>
      <c r="H212" s="64">
        <f t="shared" si="40"/>
        <v>52048</v>
      </c>
      <c r="I212" s="69">
        <f t="shared" si="44"/>
        <v>2406.4396736584918</v>
      </c>
      <c r="J212" s="66">
        <f t="shared" si="45"/>
        <v>0</v>
      </c>
      <c r="K212" s="92">
        <v>0</v>
      </c>
      <c r="L212" s="69">
        <f t="shared" si="46"/>
        <v>2406.4396736584918</v>
      </c>
      <c r="M212" s="69">
        <f t="shared" si="47"/>
        <v>786.6921574769807</v>
      </c>
      <c r="N212" s="67">
        <f t="shared" si="48"/>
        <v>5.2900000000000003E-2</v>
      </c>
      <c r="O212" s="93">
        <f t="shared" si="49"/>
        <v>176835.94038029804</v>
      </c>
      <c r="P212" s="94"/>
      <c r="Q212" s="69">
        <f t="shared" si="41"/>
        <v>223164.05961970196</v>
      </c>
      <c r="R212" s="69">
        <f t="shared" si="50"/>
        <v>0</v>
      </c>
      <c r="S212" s="64">
        <f t="shared" si="42"/>
        <v>52048</v>
      </c>
      <c r="T212" s="70">
        <f t="shared" si="51"/>
        <v>90</v>
      </c>
      <c r="U212" s="71">
        <f t="shared" si="43"/>
        <v>74.157557261834697</v>
      </c>
    </row>
    <row r="213" spans="7:21" ht="14.1" customHeight="1">
      <c r="G213" s="63">
        <f t="shared" si="39"/>
        <v>212</v>
      </c>
      <c r="H213" s="64">
        <f t="shared" si="40"/>
        <v>52079</v>
      </c>
      <c r="I213" s="69">
        <f t="shared" si="44"/>
        <v>2406.4396736584918</v>
      </c>
      <c r="J213" s="66">
        <f t="shared" si="45"/>
        <v>0</v>
      </c>
      <c r="K213" s="92">
        <v>0</v>
      </c>
      <c r="L213" s="69">
        <f t="shared" si="46"/>
        <v>2406.4396736584918</v>
      </c>
      <c r="M213" s="69">
        <f t="shared" si="47"/>
        <v>779.55177050981388</v>
      </c>
      <c r="N213" s="67">
        <f t="shared" si="48"/>
        <v>5.2900000000000003E-2</v>
      </c>
      <c r="O213" s="93">
        <f t="shared" si="49"/>
        <v>175209.05247714935</v>
      </c>
      <c r="P213" s="94"/>
      <c r="Q213" s="69">
        <f t="shared" si="41"/>
        <v>224790.94752285065</v>
      </c>
      <c r="R213" s="69">
        <f t="shared" si="50"/>
        <v>0</v>
      </c>
      <c r="S213" s="64">
        <f t="shared" si="42"/>
        <v>52079</v>
      </c>
      <c r="T213" s="70">
        <f t="shared" si="51"/>
        <v>89</v>
      </c>
      <c r="U213" s="71">
        <f t="shared" si="43"/>
        <v>73.484468493430583</v>
      </c>
    </row>
    <row r="214" spans="7:21" ht="14.1" customHeight="1">
      <c r="G214" s="63">
        <f t="shared" si="39"/>
        <v>213</v>
      </c>
      <c r="H214" s="64">
        <f t="shared" si="40"/>
        <v>52110</v>
      </c>
      <c r="I214" s="69">
        <f t="shared" si="44"/>
        <v>2406.4396736584918</v>
      </c>
      <c r="J214" s="66">
        <f t="shared" si="45"/>
        <v>0</v>
      </c>
      <c r="K214" s="92">
        <v>0</v>
      </c>
      <c r="L214" s="69">
        <f t="shared" si="46"/>
        <v>2406.4396736584918</v>
      </c>
      <c r="M214" s="69">
        <f t="shared" si="47"/>
        <v>772.37990633676679</v>
      </c>
      <c r="N214" s="67">
        <f t="shared" si="48"/>
        <v>5.2900000000000003E-2</v>
      </c>
      <c r="O214" s="93">
        <f t="shared" si="49"/>
        <v>173574.99270982764</v>
      </c>
      <c r="P214" s="94"/>
      <c r="Q214" s="69">
        <f t="shared" si="41"/>
        <v>226425.00729017236</v>
      </c>
      <c r="R214" s="69">
        <f t="shared" si="50"/>
        <v>0</v>
      </c>
      <c r="S214" s="64">
        <f t="shared" si="42"/>
        <v>52110</v>
      </c>
      <c r="T214" s="70">
        <f t="shared" si="51"/>
        <v>88</v>
      </c>
      <c r="U214" s="71">
        <f t="shared" si="43"/>
        <v>72.808412525372475</v>
      </c>
    </row>
    <row r="215" spans="7:21" ht="14.1" customHeight="1">
      <c r="G215" s="63">
        <f t="shared" si="39"/>
        <v>214</v>
      </c>
      <c r="H215" s="64">
        <f t="shared" si="40"/>
        <v>52140</v>
      </c>
      <c r="I215" s="69">
        <f t="shared" si="44"/>
        <v>2406.4396736584918</v>
      </c>
      <c r="J215" s="66">
        <f t="shared" si="45"/>
        <v>0</v>
      </c>
      <c r="K215" s="92">
        <v>0</v>
      </c>
      <c r="L215" s="69">
        <f t="shared" si="46"/>
        <v>2406.4396736584918</v>
      </c>
      <c r="M215" s="69">
        <f t="shared" si="47"/>
        <v>765.17642619582352</v>
      </c>
      <c r="N215" s="67">
        <f t="shared" si="48"/>
        <v>5.2900000000000003E-2</v>
      </c>
      <c r="O215" s="93">
        <f t="shared" si="49"/>
        <v>171933.72946236498</v>
      </c>
      <c r="P215" s="94"/>
      <c r="Q215" s="69">
        <f t="shared" si="41"/>
        <v>228066.27053763502</v>
      </c>
      <c r="R215" s="69">
        <f t="shared" si="50"/>
        <v>0</v>
      </c>
      <c r="S215" s="64">
        <f t="shared" si="42"/>
        <v>52140</v>
      </c>
      <c r="T215" s="70">
        <f t="shared" si="51"/>
        <v>87</v>
      </c>
      <c r="U215" s="71">
        <f t="shared" si="43"/>
        <v>72.129376277255133</v>
      </c>
    </row>
    <row r="216" spans="7:21" ht="14.1" customHeight="1">
      <c r="G216" s="63">
        <f t="shared" si="39"/>
        <v>215</v>
      </c>
      <c r="H216" s="64">
        <f t="shared" si="40"/>
        <v>52171</v>
      </c>
      <c r="I216" s="69">
        <f t="shared" si="44"/>
        <v>2406.4396736584918</v>
      </c>
      <c r="J216" s="66">
        <f t="shared" si="45"/>
        <v>0</v>
      </c>
      <c r="K216" s="92">
        <v>0</v>
      </c>
      <c r="L216" s="69">
        <f t="shared" si="46"/>
        <v>2406.4396736584918</v>
      </c>
      <c r="M216" s="69">
        <f t="shared" si="47"/>
        <v>757.94119071325895</v>
      </c>
      <c r="N216" s="67">
        <f t="shared" si="48"/>
        <v>5.2900000000000003E-2</v>
      </c>
      <c r="O216" s="93">
        <f t="shared" si="49"/>
        <v>170285.23097941975</v>
      </c>
      <c r="P216" s="94"/>
      <c r="Q216" s="69">
        <f t="shared" si="41"/>
        <v>229714.76902058025</v>
      </c>
      <c r="R216" s="69">
        <f t="shared" si="50"/>
        <v>0</v>
      </c>
      <c r="S216" s="64">
        <f t="shared" si="42"/>
        <v>52171</v>
      </c>
      <c r="T216" s="70">
        <f t="shared" si="51"/>
        <v>86</v>
      </c>
      <c r="U216" s="71">
        <f t="shared" si="43"/>
        <v>71.447346611010673</v>
      </c>
    </row>
    <row r="217" spans="7:21" ht="14.1" customHeight="1">
      <c r="G217" s="63">
        <f t="shared" si="39"/>
        <v>216</v>
      </c>
      <c r="H217" s="64">
        <f t="shared" si="40"/>
        <v>52201</v>
      </c>
      <c r="I217" s="69">
        <f t="shared" si="44"/>
        <v>2406.4396736584918</v>
      </c>
      <c r="J217" s="66">
        <f t="shared" si="45"/>
        <v>0</v>
      </c>
      <c r="K217" s="92">
        <v>0</v>
      </c>
      <c r="L217" s="69">
        <f t="shared" si="46"/>
        <v>2406.4396736584918</v>
      </c>
      <c r="M217" s="69">
        <f t="shared" si="47"/>
        <v>750.6740599009421</v>
      </c>
      <c r="N217" s="67">
        <f t="shared" si="48"/>
        <v>5.2900000000000003E-2</v>
      </c>
      <c r="O217" s="93">
        <f t="shared" si="49"/>
        <v>168629.46536566221</v>
      </c>
      <c r="P217" s="94"/>
      <c r="Q217" s="69">
        <f t="shared" si="41"/>
        <v>231370.53463433779</v>
      </c>
      <c r="R217" s="69">
        <f t="shared" si="50"/>
        <v>0</v>
      </c>
      <c r="S217" s="64">
        <f t="shared" si="42"/>
        <v>52201</v>
      </c>
      <c r="T217" s="70">
        <f t="shared" si="51"/>
        <v>85</v>
      </c>
      <c r="U217" s="71">
        <f t="shared" si="43"/>
        <v>70.762310330654188</v>
      </c>
    </row>
    <row r="218" spans="7:21" ht="14.1" customHeight="1">
      <c r="G218" s="63">
        <f t="shared" si="39"/>
        <v>217</v>
      </c>
      <c r="H218" s="64">
        <f t="shared" si="40"/>
        <v>52232</v>
      </c>
      <c r="I218" s="69">
        <f t="shared" si="44"/>
        <v>2406.4396736584918</v>
      </c>
      <c r="J218" s="66">
        <f t="shared" si="45"/>
        <v>0</v>
      </c>
      <c r="K218" s="92">
        <v>0</v>
      </c>
      <c r="L218" s="69">
        <f t="shared" si="46"/>
        <v>2406.4396736584918</v>
      </c>
      <c r="M218" s="69">
        <f t="shared" si="47"/>
        <v>743.37489315362757</v>
      </c>
      <c r="N218" s="67">
        <f t="shared" si="48"/>
        <v>5.2900000000000003E-2</v>
      </c>
      <c r="O218" s="93">
        <f t="shared" si="49"/>
        <v>166966.40058515736</v>
      </c>
      <c r="P218" s="94"/>
      <c r="Q218" s="69">
        <f t="shared" si="41"/>
        <v>233033.59941484264</v>
      </c>
      <c r="R218" s="69">
        <f t="shared" si="50"/>
        <v>0</v>
      </c>
      <c r="S218" s="64">
        <f t="shared" si="42"/>
        <v>52232</v>
      </c>
      <c r="T218" s="70">
        <f t="shared" si="51"/>
        <v>84</v>
      </c>
      <c r="U218" s="71">
        <f t="shared" si="43"/>
        <v>70.074254182028483</v>
      </c>
    </row>
    <row r="219" spans="7:21" ht="14.1" customHeight="1">
      <c r="G219" s="63">
        <f t="shared" si="39"/>
        <v>218</v>
      </c>
      <c r="H219" s="64">
        <f t="shared" si="40"/>
        <v>52263</v>
      </c>
      <c r="I219" s="69">
        <f t="shared" si="44"/>
        <v>2406.4396736584918</v>
      </c>
      <c r="J219" s="66">
        <f t="shared" si="45"/>
        <v>0</v>
      </c>
      <c r="K219" s="92">
        <v>0</v>
      </c>
      <c r="L219" s="69">
        <f t="shared" si="46"/>
        <v>2406.4396736584918</v>
      </c>
      <c r="M219" s="69">
        <f t="shared" si="47"/>
        <v>736.04354924623544</v>
      </c>
      <c r="N219" s="67">
        <f t="shared" si="48"/>
        <v>5.2900000000000003E-2</v>
      </c>
      <c r="O219" s="93">
        <f t="shared" si="49"/>
        <v>165296.00446074511</v>
      </c>
      <c r="P219" s="94"/>
      <c r="Q219" s="69">
        <f t="shared" si="41"/>
        <v>234703.99553925489</v>
      </c>
      <c r="R219" s="69">
        <f t="shared" si="50"/>
        <v>0</v>
      </c>
      <c r="S219" s="64">
        <f t="shared" si="42"/>
        <v>52263</v>
      </c>
      <c r="T219" s="70">
        <f t="shared" si="51"/>
        <v>83</v>
      </c>
      <c r="U219" s="71">
        <f t="shared" si="43"/>
        <v>69.383164852547608</v>
      </c>
    </row>
    <row r="220" spans="7:21" ht="14.1" customHeight="1">
      <c r="G220" s="63">
        <f t="shared" si="39"/>
        <v>219</v>
      </c>
      <c r="H220" s="64">
        <f t="shared" si="40"/>
        <v>52291</v>
      </c>
      <c r="I220" s="69">
        <f t="shared" si="44"/>
        <v>2406.4396736584918</v>
      </c>
      <c r="J220" s="66">
        <f t="shared" si="45"/>
        <v>0</v>
      </c>
      <c r="K220" s="92">
        <v>0</v>
      </c>
      <c r="L220" s="69">
        <f t="shared" si="46"/>
        <v>2406.4396736584918</v>
      </c>
      <c r="M220" s="69">
        <f t="shared" si="47"/>
        <v>728.67988633111804</v>
      </c>
      <c r="N220" s="67">
        <f t="shared" si="48"/>
        <v>5.2900000000000003E-2</v>
      </c>
      <c r="O220" s="93">
        <f t="shared" si="49"/>
        <v>163618.24467341774</v>
      </c>
      <c r="P220" s="94"/>
      <c r="Q220" s="69">
        <f t="shared" si="41"/>
        <v>236381.75532658226</v>
      </c>
      <c r="R220" s="69">
        <f t="shared" si="50"/>
        <v>0</v>
      </c>
      <c r="S220" s="64">
        <f t="shared" si="42"/>
        <v>52291</v>
      </c>
      <c r="T220" s="70">
        <f t="shared" si="51"/>
        <v>82</v>
      </c>
      <c r="U220" s="71">
        <f t="shared" si="43"/>
        <v>68.689028970939219</v>
      </c>
    </row>
    <row r="221" spans="7:21" ht="14.1" customHeight="1">
      <c r="G221" s="63">
        <f t="shared" si="39"/>
        <v>220</v>
      </c>
      <c r="H221" s="64">
        <f t="shared" si="40"/>
        <v>52322</v>
      </c>
      <c r="I221" s="69">
        <f t="shared" si="44"/>
        <v>2406.4396736584918</v>
      </c>
      <c r="J221" s="66">
        <f t="shared" si="45"/>
        <v>0</v>
      </c>
      <c r="K221" s="92">
        <v>0</v>
      </c>
      <c r="L221" s="69">
        <f t="shared" si="46"/>
        <v>2406.4396736584918</v>
      </c>
      <c r="M221" s="69">
        <f t="shared" si="47"/>
        <v>721.28376193531653</v>
      </c>
      <c r="N221" s="67">
        <f t="shared" si="48"/>
        <v>5.2900000000000003E-2</v>
      </c>
      <c r="O221" s="93">
        <f t="shared" si="49"/>
        <v>161933.08876169455</v>
      </c>
      <c r="P221" s="94"/>
      <c r="Q221" s="69">
        <f t="shared" si="41"/>
        <v>238066.91123830545</v>
      </c>
      <c r="R221" s="69">
        <f t="shared" si="50"/>
        <v>0</v>
      </c>
      <c r="S221" s="64">
        <f t="shared" si="42"/>
        <v>52322</v>
      </c>
      <c r="T221" s="70">
        <f t="shared" si="51"/>
        <v>81</v>
      </c>
      <c r="U221" s="71">
        <f t="shared" si="43"/>
        <v>67.991833106986107</v>
      </c>
    </row>
    <row r="222" spans="7:21" ht="14.1" customHeight="1">
      <c r="G222" s="63">
        <f t="shared" si="39"/>
        <v>221</v>
      </c>
      <c r="H222" s="64">
        <f t="shared" si="40"/>
        <v>52352</v>
      </c>
      <c r="I222" s="69">
        <f t="shared" si="44"/>
        <v>2406.4396736584918</v>
      </c>
      <c r="J222" s="66">
        <f t="shared" si="45"/>
        <v>0</v>
      </c>
      <c r="K222" s="92">
        <v>0</v>
      </c>
      <c r="L222" s="69">
        <f t="shared" si="46"/>
        <v>2406.4396736584918</v>
      </c>
      <c r="M222" s="69">
        <f t="shared" si="47"/>
        <v>713.85503295780347</v>
      </c>
      <c r="N222" s="67">
        <f t="shared" si="48"/>
        <v>5.2900000000000003E-2</v>
      </c>
      <c r="O222" s="93">
        <f t="shared" si="49"/>
        <v>160240.50412099386</v>
      </c>
      <c r="P222" s="94"/>
      <c r="Q222" s="69">
        <f t="shared" si="41"/>
        <v>239759.49587900614</v>
      </c>
      <c r="R222" s="69">
        <f t="shared" si="50"/>
        <v>0</v>
      </c>
      <c r="S222" s="64">
        <f t="shared" si="42"/>
        <v>52352</v>
      </c>
      <c r="T222" s="70">
        <f t="shared" si="51"/>
        <v>80</v>
      </c>
      <c r="U222" s="71">
        <f t="shared" si="43"/>
        <v>67.29156377126607</v>
      </c>
    </row>
    <row r="223" spans="7:21" ht="14.1" customHeight="1">
      <c r="G223" s="63">
        <f t="shared" si="39"/>
        <v>222</v>
      </c>
      <c r="H223" s="64">
        <f t="shared" si="40"/>
        <v>52383</v>
      </c>
      <c r="I223" s="69">
        <f t="shared" si="44"/>
        <v>2406.4396736584918</v>
      </c>
      <c r="J223" s="66">
        <f t="shared" si="45"/>
        <v>0</v>
      </c>
      <c r="K223" s="92">
        <v>0</v>
      </c>
      <c r="L223" s="69">
        <f t="shared" si="46"/>
        <v>2406.4396736584918</v>
      </c>
      <c r="M223" s="69">
        <f t="shared" si="47"/>
        <v>706.39355566671463</v>
      </c>
      <c r="N223" s="67">
        <f t="shared" si="48"/>
        <v>5.2900000000000003E-2</v>
      </c>
      <c r="O223" s="93">
        <f t="shared" si="49"/>
        <v>158540.4580030021</v>
      </c>
      <c r="P223" s="94"/>
      <c r="Q223" s="69">
        <f t="shared" si="41"/>
        <v>241459.5419969979</v>
      </c>
      <c r="R223" s="69">
        <f t="shared" si="50"/>
        <v>0</v>
      </c>
      <c r="S223" s="64">
        <f t="shared" si="42"/>
        <v>52383</v>
      </c>
      <c r="T223" s="70">
        <f t="shared" si="51"/>
        <v>79</v>
      </c>
      <c r="U223" s="71">
        <f t="shared" si="43"/>
        <v>66.588207414891016</v>
      </c>
    </row>
    <row r="224" spans="7:21" ht="14.1" customHeight="1">
      <c r="G224" s="63">
        <f t="shared" si="39"/>
        <v>223</v>
      </c>
      <c r="H224" s="64">
        <f t="shared" si="40"/>
        <v>52413</v>
      </c>
      <c r="I224" s="69">
        <f t="shared" si="44"/>
        <v>2406.4396736584918</v>
      </c>
      <c r="J224" s="66">
        <f t="shared" si="45"/>
        <v>0</v>
      </c>
      <c r="K224" s="92">
        <v>0</v>
      </c>
      <c r="L224" s="69">
        <f t="shared" si="46"/>
        <v>2406.4396736584918</v>
      </c>
      <c r="M224" s="69">
        <f t="shared" si="47"/>
        <v>698.89918569656766</v>
      </c>
      <c r="N224" s="67">
        <f t="shared" si="48"/>
        <v>5.2900000000000003E-2</v>
      </c>
      <c r="O224" s="93">
        <f t="shared" si="49"/>
        <v>156832.91751504017</v>
      </c>
      <c r="P224" s="94"/>
      <c r="Q224" s="69">
        <f t="shared" si="41"/>
        <v>243167.08248495983</v>
      </c>
      <c r="R224" s="69">
        <f t="shared" si="50"/>
        <v>0</v>
      </c>
      <c r="S224" s="64">
        <f t="shared" si="42"/>
        <v>52413</v>
      </c>
      <c r="T224" s="70">
        <f t="shared" si="51"/>
        <v>78</v>
      </c>
      <c r="U224" s="71">
        <f t="shared" si="43"/>
        <v>65.881750429245031</v>
      </c>
    </row>
    <row r="225" spans="7:21" ht="14.1" customHeight="1">
      <c r="G225" s="63">
        <f t="shared" si="39"/>
        <v>224</v>
      </c>
      <c r="H225" s="64">
        <f t="shared" si="40"/>
        <v>52444</v>
      </c>
      <c r="I225" s="69">
        <f t="shared" si="44"/>
        <v>2406.4396736584918</v>
      </c>
      <c r="J225" s="66">
        <f t="shared" si="45"/>
        <v>0</v>
      </c>
      <c r="K225" s="92">
        <v>0</v>
      </c>
      <c r="L225" s="69">
        <f t="shared" si="46"/>
        <v>2406.4396736584918</v>
      </c>
      <c r="M225" s="69">
        <f t="shared" si="47"/>
        <v>691.37177804546877</v>
      </c>
      <c r="N225" s="67">
        <f t="shared" si="48"/>
        <v>5.2900000000000003E-2</v>
      </c>
      <c r="O225" s="93">
        <f t="shared" si="49"/>
        <v>155117.84961942714</v>
      </c>
      <c r="P225" s="94"/>
      <c r="Q225" s="69">
        <f t="shared" si="41"/>
        <v>244882.15038057286</v>
      </c>
      <c r="R225" s="69">
        <f t="shared" si="50"/>
        <v>0</v>
      </c>
      <c r="S225" s="64">
        <f t="shared" si="42"/>
        <v>52444</v>
      </c>
      <c r="T225" s="70">
        <f t="shared" si="51"/>
        <v>77</v>
      </c>
      <c r="U225" s="71">
        <f t="shared" si="43"/>
        <v>65.172179145720605</v>
      </c>
    </row>
    <row r="226" spans="7:21" ht="14.1" customHeight="1">
      <c r="G226" s="63">
        <f t="shared" si="39"/>
        <v>225</v>
      </c>
      <c r="H226" s="64">
        <f t="shared" si="40"/>
        <v>52475</v>
      </c>
      <c r="I226" s="69">
        <f t="shared" si="44"/>
        <v>2406.4396736584918</v>
      </c>
      <c r="J226" s="66">
        <f t="shared" si="45"/>
        <v>0</v>
      </c>
      <c r="K226" s="92">
        <v>0</v>
      </c>
      <c r="L226" s="69">
        <f t="shared" si="46"/>
        <v>2406.4396736584918</v>
      </c>
      <c r="M226" s="69">
        <f t="shared" si="47"/>
        <v>683.81118707230803</v>
      </c>
      <c r="N226" s="67">
        <f t="shared" si="48"/>
        <v>5.2900000000000003E-2</v>
      </c>
      <c r="O226" s="93">
        <f t="shared" si="49"/>
        <v>153395.22113284096</v>
      </c>
      <c r="P226" s="94"/>
      <c r="Q226" s="69">
        <f t="shared" si="41"/>
        <v>246604.77886715904</v>
      </c>
      <c r="R226" s="69">
        <f t="shared" si="50"/>
        <v>0</v>
      </c>
      <c r="S226" s="64">
        <f t="shared" si="42"/>
        <v>52475</v>
      </c>
      <c r="T226" s="70">
        <f t="shared" si="51"/>
        <v>76</v>
      </c>
      <c r="U226" s="71">
        <f t="shared" si="43"/>
        <v>64.459479835454644</v>
      </c>
    </row>
    <row r="227" spans="7:21" ht="14.1" customHeight="1">
      <c r="G227" s="63">
        <f t="shared" si="39"/>
        <v>226</v>
      </c>
      <c r="H227" s="64">
        <f t="shared" si="40"/>
        <v>52505</v>
      </c>
      <c r="I227" s="69">
        <f t="shared" si="44"/>
        <v>2406.4396736584918</v>
      </c>
      <c r="J227" s="66">
        <f t="shared" si="45"/>
        <v>0</v>
      </c>
      <c r="K227" s="92">
        <v>0</v>
      </c>
      <c r="L227" s="69">
        <f t="shared" si="46"/>
        <v>2406.4396736584918</v>
      </c>
      <c r="M227" s="69">
        <f t="shared" si="47"/>
        <v>676.21726649394066</v>
      </c>
      <c r="N227" s="67">
        <f t="shared" si="48"/>
        <v>5.2900000000000003E-2</v>
      </c>
      <c r="O227" s="93">
        <f t="shared" si="49"/>
        <v>151664.99872567641</v>
      </c>
      <c r="P227" s="94"/>
      <c r="Q227" s="69">
        <f t="shared" si="41"/>
        <v>248335.00127432359</v>
      </c>
      <c r="R227" s="69">
        <f t="shared" si="50"/>
        <v>0</v>
      </c>
      <c r="S227" s="64">
        <f t="shared" si="42"/>
        <v>52505</v>
      </c>
      <c r="T227" s="70">
        <f t="shared" si="51"/>
        <v>75</v>
      </c>
      <c r="U227" s="71">
        <f t="shared" si="43"/>
        <v>63.743638709062552</v>
      </c>
    </row>
    <row r="228" spans="7:21" ht="14.1" customHeight="1">
      <c r="G228" s="63">
        <f t="shared" si="39"/>
        <v>227</v>
      </c>
      <c r="H228" s="64">
        <f t="shared" si="40"/>
        <v>52536</v>
      </c>
      <c r="I228" s="69">
        <f t="shared" si="44"/>
        <v>2406.4396736584918</v>
      </c>
      <c r="J228" s="66">
        <f t="shared" si="45"/>
        <v>0</v>
      </c>
      <c r="K228" s="92">
        <v>0</v>
      </c>
      <c r="L228" s="69">
        <f t="shared" si="46"/>
        <v>2406.4396736584918</v>
      </c>
      <c r="M228" s="69">
        <f t="shared" si="47"/>
        <v>668.58986938235694</v>
      </c>
      <c r="N228" s="67">
        <f t="shared" si="48"/>
        <v>5.2900000000000003E-2</v>
      </c>
      <c r="O228" s="93">
        <f t="shared" si="49"/>
        <v>149927.14892140028</v>
      </c>
      <c r="P228" s="94"/>
      <c r="Q228" s="69">
        <f t="shared" si="41"/>
        <v>250072.85107859972</v>
      </c>
      <c r="R228" s="69">
        <f t="shared" si="50"/>
        <v>0</v>
      </c>
      <c r="S228" s="64">
        <f t="shared" si="42"/>
        <v>52536</v>
      </c>
      <c r="T228" s="70">
        <f t="shared" si="51"/>
        <v>74</v>
      </c>
      <c r="U228" s="71">
        <f t="shared" si="43"/>
        <v>63.024641916371706</v>
      </c>
    </row>
    <row r="229" spans="7:21" ht="14.1" customHeight="1">
      <c r="G229" s="63">
        <f t="shared" si="39"/>
        <v>228</v>
      </c>
      <c r="H229" s="64">
        <f t="shared" si="40"/>
        <v>52566</v>
      </c>
      <c r="I229" s="69">
        <f t="shared" si="44"/>
        <v>2406.4396736584918</v>
      </c>
      <c r="J229" s="66">
        <f t="shared" si="45"/>
        <v>0</v>
      </c>
      <c r="K229" s="92">
        <v>0</v>
      </c>
      <c r="L229" s="69">
        <f t="shared" si="46"/>
        <v>2406.4396736584918</v>
      </c>
      <c r="M229" s="69">
        <f t="shared" si="47"/>
        <v>660.9288481618396</v>
      </c>
      <c r="N229" s="67">
        <f t="shared" si="48"/>
        <v>5.2900000000000003E-2</v>
      </c>
      <c r="O229" s="93">
        <f t="shared" si="49"/>
        <v>148181.63809590362</v>
      </c>
      <c r="P229" s="94"/>
      <c r="Q229" s="69">
        <f t="shared" si="41"/>
        <v>251818.36190409638</v>
      </c>
      <c r="R229" s="69">
        <f t="shared" si="50"/>
        <v>0</v>
      </c>
      <c r="S229" s="64">
        <f t="shared" si="42"/>
        <v>52566</v>
      </c>
      <c r="T229" s="70">
        <f t="shared" si="51"/>
        <v>73</v>
      </c>
      <c r="U229" s="71">
        <f t="shared" si="43"/>
        <v>62.302475546152991</v>
      </c>
    </row>
    <row r="230" spans="7:21" ht="14.1" customHeight="1">
      <c r="G230" s="63">
        <f t="shared" si="39"/>
        <v>229</v>
      </c>
      <c r="H230" s="64">
        <f t="shared" si="40"/>
        <v>52597</v>
      </c>
      <c r="I230" s="69">
        <f t="shared" si="44"/>
        <v>2406.4396736584918</v>
      </c>
      <c r="J230" s="66">
        <f t="shared" si="45"/>
        <v>0</v>
      </c>
      <c r="K230" s="92">
        <v>0</v>
      </c>
      <c r="L230" s="69">
        <f t="shared" si="46"/>
        <v>2406.4396736584918</v>
      </c>
      <c r="M230" s="69">
        <f t="shared" si="47"/>
        <v>653.23405460610843</v>
      </c>
      <c r="N230" s="67">
        <f t="shared" si="48"/>
        <v>5.2900000000000003E-2</v>
      </c>
      <c r="O230" s="93">
        <f t="shared" si="49"/>
        <v>146428.43247685125</v>
      </c>
      <c r="P230" s="94"/>
      <c r="Q230" s="69">
        <f t="shared" si="41"/>
        <v>253571.56752314875</v>
      </c>
      <c r="R230" s="69">
        <f t="shared" si="50"/>
        <v>0</v>
      </c>
      <c r="S230" s="64">
        <f t="shared" si="42"/>
        <v>52597</v>
      </c>
      <c r="T230" s="70">
        <f t="shared" si="51"/>
        <v>72</v>
      </c>
      <c r="U230" s="71">
        <f t="shared" si="43"/>
        <v>61.577125625852297</v>
      </c>
    </row>
    <row r="231" spans="7:21" ht="14.1" customHeight="1">
      <c r="G231" s="63">
        <f t="shared" si="39"/>
        <v>230</v>
      </c>
      <c r="H231" s="64">
        <f t="shared" si="40"/>
        <v>52628</v>
      </c>
      <c r="I231" s="69">
        <f t="shared" si="44"/>
        <v>2406.4396736584918</v>
      </c>
      <c r="J231" s="66">
        <f t="shared" si="45"/>
        <v>0</v>
      </c>
      <c r="K231" s="92">
        <v>0</v>
      </c>
      <c r="L231" s="69">
        <f t="shared" si="46"/>
        <v>2406.4396736584918</v>
      </c>
      <c r="M231" s="69">
        <f t="shared" si="47"/>
        <v>645.50533983545256</v>
      </c>
      <c r="N231" s="67">
        <f t="shared" si="48"/>
        <v>5.2900000000000003E-2</v>
      </c>
      <c r="O231" s="93">
        <f t="shared" si="49"/>
        <v>144667.49814302821</v>
      </c>
      <c r="P231" s="94"/>
      <c r="Q231" s="69">
        <f t="shared" si="41"/>
        <v>255332.50185697179</v>
      </c>
      <c r="R231" s="69">
        <f t="shared" si="50"/>
        <v>0</v>
      </c>
      <c r="S231" s="64">
        <f t="shared" si="42"/>
        <v>52628</v>
      </c>
      <c r="T231" s="70">
        <f t="shared" si="51"/>
        <v>71</v>
      </c>
      <c r="U231" s="71">
        <f t="shared" si="43"/>
        <v>60.848578121319569</v>
      </c>
    </row>
    <row r="232" spans="7:21" ht="14.1" customHeight="1">
      <c r="G232" s="63">
        <f t="shared" si="39"/>
        <v>231</v>
      </c>
      <c r="H232" s="64">
        <f t="shared" si="40"/>
        <v>52657</v>
      </c>
      <c r="I232" s="69">
        <f t="shared" si="44"/>
        <v>2406.4396736584918</v>
      </c>
      <c r="J232" s="66">
        <f t="shared" si="45"/>
        <v>0</v>
      </c>
      <c r="K232" s="92">
        <v>0</v>
      </c>
      <c r="L232" s="69">
        <f t="shared" si="46"/>
        <v>2406.4396736584918</v>
      </c>
      <c r="M232" s="69">
        <f t="shared" si="47"/>
        <v>637.74255431384938</v>
      </c>
      <c r="N232" s="67">
        <f t="shared" si="48"/>
        <v>5.2900000000000003E-2</v>
      </c>
      <c r="O232" s="93">
        <f t="shared" si="49"/>
        <v>142898.80102368357</v>
      </c>
      <c r="P232" s="94"/>
      <c r="Q232" s="69">
        <f t="shared" si="41"/>
        <v>257101.19897631643</v>
      </c>
      <c r="R232" s="69">
        <f t="shared" si="50"/>
        <v>0</v>
      </c>
      <c r="S232" s="64">
        <f t="shared" si="42"/>
        <v>52657</v>
      </c>
      <c r="T232" s="70">
        <f t="shared" si="51"/>
        <v>70</v>
      </c>
      <c r="U232" s="71">
        <f t="shared" si="43"/>
        <v>60.11681893653774</v>
      </c>
    </row>
    <row r="233" spans="7:21" ht="14.1" customHeight="1">
      <c r="G233" s="63">
        <f t="shared" si="39"/>
        <v>232</v>
      </c>
      <c r="H233" s="64">
        <f t="shared" si="40"/>
        <v>52688</v>
      </c>
      <c r="I233" s="69">
        <f t="shared" si="44"/>
        <v>2406.4396736584918</v>
      </c>
      <c r="J233" s="66">
        <f t="shared" si="45"/>
        <v>0</v>
      </c>
      <c r="K233" s="92">
        <v>0</v>
      </c>
      <c r="L233" s="69">
        <f t="shared" si="46"/>
        <v>2406.4396736584918</v>
      </c>
      <c r="M233" s="69">
        <f t="shared" si="47"/>
        <v>629.9455478460718</v>
      </c>
      <c r="N233" s="67">
        <f t="shared" si="48"/>
        <v>5.2900000000000003E-2</v>
      </c>
      <c r="O233" s="93">
        <f t="shared" si="49"/>
        <v>141122.30689787114</v>
      </c>
      <c r="P233" s="94"/>
      <c r="Q233" s="69">
        <f t="shared" si="41"/>
        <v>258877.69310212886</v>
      </c>
      <c r="R233" s="69">
        <f t="shared" si="50"/>
        <v>0</v>
      </c>
      <c r="S233" s="64">
        <f t="shared" si="42"/>
        <v>52688</v>
      </c>
      <c r="T233" s="70">
        <f t="shared" si="51"/>
        <v>69</v>
      </c>
      <c r="U233" s="71">
        <f t="shared" si="43"/>
        <v>59.381833913349581</v>
      </c>
    </row>
    <row r="234" spans="7:21" ht="14.1" customHeight="1">
      <c r="G234" s="63">
        <f t="shared" si="39"/>
        <v>233</v>
      </c>
      <c r="H234" s="64">
        <f t="shared" si="40"/>
        <v>52718</v>
      </c>
      <c r="I234" s="69">
        <f t="shared" si="44"/>
        <v>2406.4396736584918</v>
      </c>
      <c r="J234" s="66">
        <f t="shared" si="45"/>
        <v>0</v>
      </c>
      <c r="K234" s="92">
        <v>0</v>
      </c>
      <c r="L234" s="69">
        <f t="shared" si="46"/>
        <v>2406.4396736584918</v>
      </c>
      <c r="M234" s="69">
        <f t="shared" si="47"/>
        <v>622.11416957478195</v>
      </c>
      <c r="N234" s="67">
        <f t="shared" si="48"/>
        <v>5.2900000000000003E-2</v>
      </c>
      <c r="O234" s="93">
        <f t="shared" si="49"/>
        <v>139337.98139378743</v>
      </c>
      <c r="P234" s="94"/>
      <c r="Q234" s="69">
        <f t="shared" si="41"/>
        <v>260662.01860621257</v>
      </c>
      <c r="R234" s="69">
        <f t="shared" si="50"/>
        <v>0</v>
      </c>
      <c r="S234" s="64">
        <f t="shared" si="42"/>
        <v>52718</v>
      </c>
      <c r="T234" s="70">
        <f t="shared" si="51"/>
        <v>68</v>
      </c>
      <c r="U234" s="71">
        <f t="shared" si="43"/>
        <v>58.643608831184267</v>
      </c>
    </row>
    <row r="235" spans="7:21" ht="14.1" customHeight="1">
      <c r="G235" s="63">
        <f t="shared" si="39"/>
        <v>234</v>
      </c>
      <c r="H235" s="64">
        <f t="shared" si="40"/>
        <v>52749</v>
      </c>
      <c r="I235" s="69">
        <f t="shared" si="44"/>
        <v>2406.4396736584918</v>
      </c>
      <c r="J235" s="66">
        <f t="shared" si="45"/>
        <v>0</v>
      </c>
      <c r="K235" s="92">
        <v>0</v>
      </c>
      <c r="L235" s="69">
        <f t="shared" si="46"/>
        <v>2406.4396736584918</v>
      </c>
      <c r="M235" s="69">
        <f t="shared" si="47"/>
        <v>614.24826797761295</v>
      </c>
      <c r="N235" s="67">
        <f t="shared" si="48"/>
        <v>5.2900000000000003E-2</v>
      </c>
      <c r="O235" s="93">
        <f t="shared" si="49"/>
        <v>137545.78998810655</v>
      </c>
      <c r="P235" s="94"/>
      <c r="Q235" s="69">
        <f t="shared" si="41"/>
        <v>262454.21001189342</v>
      </c>
      <c r="R235" s="69">
        <f t="shared" si="50"/>
        <v>0</v>
      </c>
      <c r="S235" s="64">
        <f t="shared" si="42"/>
        <v>52749</v>
      </c>
      <c r="T235" s="70">
        <f t="shared" si="51"/>
        <v>67</v>
      </c>
      <c r="U235" s="71">
        <f t="shared" si="43"/>
        <v>57.902129406781725</v>
      </c>
    </row>
    <row r="236" spans="7:21" ht="14.1" customHeight="1">
      <c r="G236" s="63">
        <f t="shared" si="39"/>
        <v>235</v>
      </c>
      <c r="H236" s="64">
        <f t="shared" si="40"/>
        <v>52779</v>
      </c>
      <c r="I236" s="69">
        <f t="shared" si="44"/>
        <v>2406.4396736584918</v>
      </c>
      <c r="J236" s="66">
        <f t="shared" si="45"/>
        <v>0</v>
      </c>
      <c r="K236" s="92">
        <v>0</v>
      </c>
      <c r="L236" s="69">
        <f t="shared" si="46"/>
        <v>2406.4396736584918</v>
      </c>
      <c r="M236" s="69">
        <f t="shared" si="47"/>
        <v>606.34769086423637</v>
      </c>
      <c r="N236" s="67">
        <f t="shared" si="48"/>
        <v>5.2900000000000003E-2</v>
      </c>
      <c r="O236" s="93">
        <f t="shared" si="49"/>
        <v>135745.6980053123</v>
      </c>
      <c r="P236" s="94"/>
      <c r="Q236" s="69">
        <f t="shared" si="41"/>
        <v>264254.3019946877</v>
      </c>
      <c r="R236" s="69">
        <f t="shared" si="50"/>
        <v>0</v>
      </c>
      <c r="S236" s="64">
        <f t="shared" si="42"/>
        <v>52779</v>
      </c>
      <c r="T236" s="70">
        <f t="shared" si="51"/>
        <v>66</v>
      </c>
      <c r="U236" s="71">
        <f t="shared" si="43"/>
        <v>57.157381293916622</v>
      </c>
    </row>
    <row r="237" spans="7:21" ht="14.1" customHeight="1">
      <c r="G237" s="63">
        <f t="shared" si="39"/>
        <v>236</v>
      </c>
      <c r="H237" s="64">
        <f t="shared" si="40"/>
        <v>52810</v>
      </c>
      <c r="I237" s="69">
        <f t="shared" si="44"/>
        <v>2406.4396736584918</v>
      </c>
      <c r="J237" s="66">
        <f t="shared" si="45"/>
        <v>0</v>
      </c>
      <c r="K237" s="92">
        <v>0</v>
      </c>
      <c r="L237" s="69">
        <f t="shared" si="46"/>
        <v>2406.4396736584918</v>
      </c>
      <c r="M237" s="69">
        <f t="shared" si="47"/>
        <v>598.4122853734184</v>
      </c>
      <c r="N237" s="67">
        <f t="shared" si="48"/>
        <v>5.2900000000000003E-2</v>
      </c>
      <c r="O237" s="93">
        <f t="shared" si="49"/>
        <v>133937.67061702724</v>
      </c>
      <c r="P237" s="94"/>
      <c r="Q237" s="69">
        <f t="shared" si="41"/>
        <v>266062.32938297279</v>
      </c>
      <c r="R237" s="69">
        <f t="shared" si="50"/>
        <v>0</v>
      </c>
      <c r="S237" s="64">
        <f t="shared" si="42"/>
        <v>52810</v>
      </c>
      <c r="T237" s="70">
        <f t="shared" si="51"/>
        <v>65</v>
      </c>
      <c r="U237" s="71">
        <f t="shared" si="43"/>
        <v>56.409350083120636</v>
      </c>
    </row>
    <row r="238" spans="7:21" ht="14.1" customHeight="1">
      <c r="G238" s="63">
        <f t="shared" si="39"/>
        <v>237</v>
      </c>
      <c r="H238" s="64">
        <f t="shared" si="40"/>
        <v>52841</v>
      </c>
      <c r="I238" s="69">
        <f t="shared" si="44"/>
        <v>2406.4396736584918</v>
      </c>
      <c r="J238" s="66">
        <f t="shared" si="45"/>
        <v>0</v>
      </c>
      <c r="K238" s="92">
        <v>0</v>
      </c>
      <c r="L238" s="69">
        <f t="shared" si="46"/>
        <v>2406.4396736584918</v>
      </c>
      <c r="M238" s="69">
        <f t="shared" si="47"/>
        <v>590.44189797006175</v>
      </c>
      <c r="N238" s="67">
        <f t="shared" si="48"/>
        <v>5.2900000000000003E-2</v>
      </c>
      <c r="O238" s="93">
        <f t="shared" si="49"/>
        <v>132121.67284133882</v>
      </c>
      <c r="P238" s="94"/>
      <c r="Q238" s="69">
        <f t="shared" si="41"/>
        <v>267878.32715866121</v>
      </c>
      <c r="R238" s="69">
        <f t="shared" si="50"/>
        <v>0</v>
      </c>
      <c r="S238" s="64">
        <f t="shared" si="42"/>
        <v>52841</v>
      </c>
      <c r="T238" s="70">
        <f t="shared" si="51"/>
        <v>64</v>
      </c>
      <c r="U238" s="71">
        <f t="shared" si="43"/>
        <v>55.6580213014037</v>
      </c>
    </row>
    <row r="239" spans="7:21" ht="14.1" customHeight="1">
      <c r="G239" s="63">
        <f t="shared" si="39"/>
        <v>238</v>
      </c>
      <c r="H239" s="64">
        <f t="shared" si="40"/>
        <v>52871</v>
      </c>
      <c r="I239" s="69">
        <f t="shared" si="44"/>
        <v>2406.4396736584918</v>
      </c>
      <c r="J239" s="66">
        <f t="shared" si="45"/>
        <v>0</v>
      </c>
      <c r="K239" s="92">
        <v>0</v>
      </c>
      <c r="L239" s="69">
        <f t="shared" si="46"/>
        <v>2406.4396736584918</v>
      </c>
      <c r="M239" s="69">
        <f t="shared" si="47"/>
        <v>582.43637444223532</v>
      </c>
      <c r="N239" s="67">
        <f t="shared" si="48"/>
        <v>5.2900000000000003E-2</v>
      </c>
      <c r="O239" s="93">
        <f t="shared" si="49"/>
        <v>130297.66954212256</v>
      </c>
      <c r="P239" s="94"/>
      <c r="Q239" s="69">
        <f t="shared" si="41"/>
        <v>269702.33045787743</v>
      </c>
      <c r="R239" s="69">
        <f t="shared" si="50"/>
        <v>0</v>
      </c>
      <c r="S239" s="64">
        <f t="shared" si="42"/>
        <v>52871</v>
      </c>
      <c r="T239" s="70">
        <f t="shared" si="51"/>
        <v>63</v>
      </c>
      <c r="U239" s="71">
        <f t="shared" si="43"/>
        <v>54.903380411974005</v>
      </c>
    </row>
    <row r="240" spans="7:21" ht="14.1" customHeight="1">
      <c r="G240" s="63">
        <f t="shared" si="39"/>
        <v>239</v>
      </c>
      <c r="H240" s="64">
        <f t="shared" si="40"/>
        <v>52902</v>
      </c>
      <c r="I240" s="69">
        <f t="shared" si="44"/>
        <v>2406.4396736584918</v>
      </c>
      <c r="J240" s="66">
        <f t="shared" si="45"/>
        <v>0</v>
      </c>
      <c r="K240" s="92">
        <v>0</v>
      </c>
      <c r="L240" s="69">
        <f t="shared" si="46"/>
        <v>2406.4396736584918</v>
      </c>
      <c r="M240" s="69">
        <f t="shared" si="47"/>
        <v>574.3955598981903</v>
      </c>
      <c r="N240" s="67">
        <f t="shared" si="48"/>
        <v>5.2900000000000003E-2</v>
      </c>
      <c r="O240" s="93">
        <f t="shared" si="49"/>
        <v>128465.62542836225</v>
      </c>
      <c r="P240" s="94"/>
      <c r="Q240" s="69">
        <f t="shared" si="41"/>
        <v>271534.37457163772</v>
      </c>
      <c r="R240" s="69">
        <f t="shared" si="50"/>
        <v>0</v>
      </c>
      <c r="S240" s="64">
        <f t="shared" si="42"/>
        <v>52902</v>
      </c>
      <c r="T240" s="70">
        <f t="shared" si="51"/>
        <v>62</v>
      </c>
      <c r="U240" s="71">
        <f t="shared" si="43"/>
        <v>54.145412813956817</v>
      </c>
    </row>
    <row r="241" spans="7:21" ht="14.1" customHeight="1">
      <c r="G241" s="63">
        <f t="shared" si="39"/>
        <v>240</v>
      </c>
      <c r="H241" s="64">
        <f t="shared" si="40"/>
        <v>52932</v>
      </c>
      <c r="I241" s="69">
        <f t="shared" si="44"/>
        <v>2406.4396736584918</v>
      </c>
      <c r="J241" s="66">
        <f t="shared" si="45"/>
        <v>0</v>
      </c>
      <c r="K241" s="92">
        <v>0</v>
      </c>
      <c r="L241" s="69">
        <f t="shared" si="46"/>
        <v>2406.4396736584918</v>
      </c>
      <c r="M241" s="69">
        <f t="shared" si="47"/>
        <v>566.31929876336369</v>
      </c>
      <c r="N241" s="67">
        <f t="shared" si="48"/>
        <v>5.2900000000000003E-2</v>
      </c>
      <c r="O241" s="93">
        <f t="shared" si="49"/>
        <v>126625.50505346713</v>
      </c>
      <c r="P241" s="94"/>
      <c r="Q241" s="69">
        <f t="shared" si="41"/>
        <v>273374.49494653288</v>
      </c>
      <c r="R241" s="69">
        <f t="shared" si="50"/>
        <v>0</v>
      </c>
      <c r="S241" s="64">
        <f t="shared" si="42"/>
        <v>52932</v>
      </c>
      <c r="T241" s="70">
        <f t="shared" si="51"/>
        <v>61</v>
      </c>
      <c r="U241" s="71">
        <f t="shared" si="43"/>
        <v>53.384103842111649</v>
      </c>
    </row>
    <row r="242" spans="7:21" ht="14.1" customHeight="1">
      <c r="G242" s="63">
        <f t="shared" si="39"/>
        <v>241</v>
      </c>
      <c r="H242" s="64">
        <f t="shared" si="40"/>
        <v>52963</v>
      </c>
      <c r="I242" s="69">
        <f t="shared" si="44"/>
        <v>2406.4396736584918</v>
      </c>
      <c r="J242" s="66">
        <f t="shared" si="45"/>
        <v>0</v>
      </c>
      <c r="K242" s="92">
        <v>0</v>
      </c>
      <c r="L242" s="69">
        <f t="shared" si="46"/>
        <v>2406.4396736584918</v>
      </c>
      <c r="M242" s="69">
        <f t="shared" si="47"/>
        <v>558.20743477736767</v>
      </c>
      <c r="N242" s="67">
        <f t="shared" si="48"/>
        <v>5.2900000000000003E-2</v>
      </c>
      <c r="O242" s="93">
        <f t="shared" si="49"/>
        <v>124777.27281458602</v>
      </c>
      <c r="P242" s="94"/>
      <c r="Q242" s="69">
        <f t="shared" si="41"/>
        <v>275222.727185414</v>
      </c>
      <c r="R242" s="69">
        <f t="shared" si="50"/>
        <v>0</v>
      </c>
      <c r="S242" s="64">
        <f t="shared" si="42"/>
        <v>52963</v>
      </c>
      <c r="T242" s="70">
        <f t="shared" si="51"/>
        <v>60</v>
      </c>
      <c r="U242" s="71">
        <f t="shared" si="43"/>
        <v>52.619438766548974</v>
      </c>
    </row>
    <row r="243" spans="7:21" ht="14.1" customHeight="1">
      <c r="G243" s="63">
        <f t="shared" si="39"/>
        <v>242</v>
      </c>
      <c r="H243" s="64">
        <f t="shared" si="40"/>
        <v>52994</v>
      </c>
      <c r="I243" s="69">
        <f t="shared" si="44"/>
        <v>2406.4396736584918</v>
      </c>
      <c r="J243" s="66">
        <f t="shared" si="45"/>
        <v>0</v>
      </c>
      <c r="K243" s="92">
        <v>0</v>
      </c>
      <c r="L243" s="69">
        <f t="shared" si="46"/>
        <v>2406.4396736584918</v>
      </c>
      <c r="M243" s="69">
        <f t="shared" si="47"/>
        <v>550.05981099096675</v>
      </c>
      <c r="N243" s="67">
        <f t="shared" si="48"/>
        <v>5.2900000000000003E-2</v>
      </c>
      <c r="O243" s="93">
        <f t="shared" si="49"/>
        <v>122920.89295191849</v>
      </c>
      <c r="P243" s="94"/>
      <c r="Q243" s="69">
        <f t="shared" si="41"/>
        <v>277079.10704808153</v>
      </c>
      <c r="R243" s="69">
        <f t="shared" si="50"/>
        <v>0</v>
      </c>
      <c r="S243" s="64">
        <f t="shared" si="42"/>
        <v>52994</v>
      </c>
      <c r="T243" s="70">
        <f t="shared" si="51"/>
        <v>59</v>
      </c>
      <c r="U243" s="71">
        <f t="shared" si="43"/>
        <v>51.851402792444802</v>
      </c>
    </row>
    <row r="244" spans="7:21" ht="14.1" customHeight="1">
      <c r="G244" s="63">
        <f t="shared" si="39"/>
        <v>243</v>
      </c>
      <c r="H244" s="64">
        <f t="shared" si="40"/>
        <v>53022</v>
      </c>
      <c r="I244" s="69">
        <f t="shared" si="44"/>
        <v>2406.4396736584918</v>
      </c>
      <c r="J244" s="66">
        <f t="shared" si="45"/>
        <v>0</v>
      </c>
      <c r="K244" s="92">
        <v>0</v>
      </c>
      <c r="L244" s="69">
        <f t="shared" si="46"/>
        <v>2406.4396736584918</v>
      </c>
      <c r="M244" s="69">
        <f t="shared" si="47"/>
        <v>541.87626976304068</v>
      </c>
      <c r="N244" s="67">
        <f t="shared" si="48"/>
        <v>5.2900000000000003E-2</v>
      </c>
      <c r="O244" s="93">
        <f t="shared" si="49"/>
        <v>121056.32954802304</v>
      </c>
      <c r="P244" s="94"/>
      <c r="Q244" s="69">
        <f t="shared" si="41"/>
        <v>278943.67045197694</v>
      </c>
      <c r="R244" s="69">
        <f t="shared" si="50"/>
        <v>0</v>
      </c>
      <c r="S244" s="64">
        <f t="shared" si="42"/>
        <v>53022</v>
      </c>
      <c r="T244" s="70">
        <f t="shared" si="51"/>
        <v>58</v>
      </c>
      <c r="U244" s="71">
        <f t="shared" si="43"/>
        <v>51.079981059754822</v>
      </c>
    </row>
    <row r="245" spans="7:21" ht="14.1" customHeight="1">
      <c r="G245" s="63">
        <f t="shared" si="39"/>
        <v>244</v>
      </c>
      <c r="H245" s="64">
        <f t="shared" si="40"/>
        <v>53053</v>
      </c>
      <c r="I245" s="69">
        <f t="shared" si="44"/>
        <v>2406.4396736584918</v>
      </c>
      <c r="J245" s="66">
        <f t="shared" si="45"/>
        <v>0</v>
      </c>
      <c r="K245" s="92">
        <v>0</v>
      </c>
      <c r="L245" s="69">
        <f t="shared" si="46"/>
        <v>2406.4396736584918</v>
      </c>
      <c r="M245" s="69">
        <f t="shared" si="47"/>
        <v>533.65665275753497</v>
      </c>
      <c r="N245" s="67">
        <f t="shared" si="48"/>
        <v>5.2900000000000003E-2</v>
      </c>
      <c r="O245" s="93">
        <f t="shared" si="49"/>
        <v>119183.54652712209</v>
      </c>
      <c r="P245" s="94"/>
      <c r="Q245" s="69">
        <f t="shared" si="41"/>
        <v>280816.45347287791</v>
      </c>
      <c r="R245" s="69">
        <f t="shared" si="50"/>
        <v>0</v>
      </c>
      <c r="S245" s="64">
        <f t="shared" si="42"/>
        <v>53053</v>
      </c>
      <c r="T245" s="70">
        <f t="shared" si="51"/>
        <v>57</v>
      </c>
      <c r="U245" s="71">
        <f t="shared" si="43"/>
        <v>50.305158642926521</v>
      </c>
    </row>
    <row r="246" spans="7:21" ht="14.1" customHeight="1">
      <c r="G246" s="63">
        <f t="shared" si="39"/>
        <v>245</v>
      </c>
      <c r="H246" s="64">
        <f t="shared" si="40"/>
        <v>53083</v>
      </c>
      <c r="I246" s="69">
        <f t="shared" si="44"/>
        <v>2406.4396736584918</v>
      </c>
      <c r="J246" s="66">
        <f t="shared" si="45"/>
        <v>0</v>
      </c>
      <c r="K246" s="92">
        <v>0</v>
      </c>
      <c r="L246" s="69">
        <f t="shared" si="46"/>
        <v>2406.4396736584918</v>
      </c>
      <c r="M246" s="69">
        <f t="shared" si="47"/>
        <v>525.40080094039661</v>
      </c>
      <c r="N246" s="67">
        <f t="shared" si="48"/>
        <v>5.2900000000000003E-2</v>
      </c>
      <c r="O246" s="93">
        <f t="shared" si="49"/>
        <v>117302.50765440399</v>
      </c>
      <c r="P246" s="94"/>
      <c r="Q246" s="69">
        <f t="shared" si="41"/>
        <v>282697.49234559602</v>
      </c>
      <c r="R246" s="69">
        <f t="shared" si="50"/>
        <v>0</v>
      </c>
      <c r="S246" s="64">
        <f t="shared" si="42"/>
        <v>53083</v>
      </c>
      <c r="T246" s="70">
        <f t="shared" si="51"/>
        <v>56</v>
      </c>
      <c r="U246" s="71">
        <f t="shared" si="43"/>
        <v>49.526920550610797</v>
      </c>
    </row>
    <row r="247" spans="7:21" ht="14.1" customHeight="1">
      <c r="G247" s="63">
        <f t="shared" si="39"/>
        <v>246</v>
      </c>
      <c r="H247" s="64">
        <f t="shared" si="40"/>
        <v>53114</v>
      </c>
      <c r="I247" s="69">
        <f t="shared" si="44"/>
        <v>2406.4396736584918</v>
      </c>
      <c r="J247" s="66">
        <f t="shared" si="45"/>
        <v>0</v>
      </c>
      <c r="K247" s="92">
        <v>0</v>
      </c>
      <c r="L247" s="69">
        <f t="shared" si="46"/>
        <v>2406.4396736584918</v>
      </c>
      <c r="M247" s="69">
        <f t="shared" si="47"/>
        <v>517.10855457649757</v>
      </c>
      <c r="N247" s="67">
        <f t="shared" si="48"/>
        <v>5.2900000000000003E-2</v>
      </c>
      <c r="O247" s="93">
        <f t="shared" si="49"/>
        <v>115413.176535322</v>
      </c>
      <c r="P247" s="94"/>
      <c r="Q247" s="69">
        <f t="shared" si="41"/>
        <v>284586.82346467802</v>
      </c>
      <c r="R247" s="69">
        <f t="shared" si="50"/>
        <v>0</v>
      </c>
      <c r="S247" s="64">
        <f t="shared" si="42"/>
        <v>53114</v>
      </c>
      <c r="T247" s="70">
        <f t="shared" si="51"/>
        <v>55</v>
      </c>
      <c r="U247" s="71">
        <f t="shared" si="43"/>
        <v>48.745251725371382</v>
      </c>
    </row>
    <row r="248" spans="7:21" ht="14.1" customHeight="1">
      <c r="G248" s="63">
        <f t="shared" si="39"/>
        <v>247</v>
      </c>
      <c r="H248" s="64">
        <f t="shared" si="40"/>
        <v>53144</v>
      </c>
      <c r="I248" s="69">
        <f t="shared" si="44"/>
        <v>2406.4396736584918</v>
      </c>
      <c r="J248" s="66">
        <f t="shared" si="45"/>
        <v>0</v>
      </c>
      <c r="K248" s="92">
        <v>0</v>
      </c>
      <c r="L248" s="69">
        <f t="shared" si="46"/>
        <v>2406.4396736584918</v>
      </c>
      <c r="M248" s="69">
        <f t="shared" si="47"/>
        <v>508.77975322654447</v>
      </c>
      <c r="N248" s="67">
        <f t="shared" si="48"/>
        <v>5.2900000000000003E-2</v>
      </c>
      <c r="O248" s="93">
        <f t="shared" si="49"/>
        <v>113515.51661489005</v>
      </c>
      <c r="P248" s="94"/>
      <c r="Q248" s="69">
        <f t="shared" si="41"/>
        <v>286484.48338510992</v>
      </c>
      <c r="R248" s="69">
        <f t="shared" si="50"/>
        <v>0</v>
      </c>
      <c r="S248" s="64">
        <f t="shared" si="42"/>
        <v>53144</v>
      </c>
      <c r="T248" s="70">
        <f t="shared" si="51"/>
        <v>54</v>
      </c>
      <c r="U248" s="71">
        <f t="shared" si="43"/>
        <v>47.960137043394028</v>
      </c>
    </row>
    <row r="249" spans="7:21" ht="14.1" customHeight="1">
      <c r="G249" s="63">
        <f t="shared" si="39"/>
        <v>248</v>
      </c>
      <c r="H249" s="64">
        <f t="shared" si="40"/>
        <v>53175</v>
      </c>
      <c r="I249" s="69">
        <f t="shared" si="44"/>
        <v>2406.4396736584918</v>
      </c>
      <c r="J249" s="66">
        <f t="shared" si="45"/>
        <v>0</v>
      </c>
      <c r="K249" s="92">
        <v>0</v>
      </c>
      <c r="L249" s="69">
        <f t="shared" si="46"/>
        <v>2406.4396736584918</v>
      </c>
      <c r="M249" s="69">
        <f t="shared" si="47"/>
        <v>500.41423574397362</v>
      </c>
      <c r="N249" s="67">
        <f t="shared" si="48"/>
        <v>5.2900000000000003E-2</v>
      </c>
      <c r="O249" s="93">
        <f t="shared" si="49"/>
        <v>111609.49117697553</v>
      </c>
      <c r="P249" s="94"/>
      <c r="Q249" s="69">
        <f t="shared" si="41"/>
        <v>288390.50882302446</v>
      </c>
      <c r="R249" s="69">
        <f t="shared" si="50"/>
        <v>0</v>
      </c>
      <c r="S249" s="64">
        <f t="shared" si="42"/>
        <v>53175</v>
      </c>
      <c r="T249" s="70">
        <f t="shared" si="51"/>
        <v>53</v>
      </c>
      <c r="U249" s="71">
        <f t="shared" si="43"/>
        <v>47.171561314193632</v>
      </c>
    </row>
    <row r="250" spans="7:21" ht="14.1" customHeight="1">
      <c r="G250" s="63">
        <f t="shared" si="39"/>
        <v>249</v>
      </c>
      <c r="H250" s="64">
        <f t="shared" si="40"/>
        <v>53206</v>
      </c>
      <c r="I250" s="69">
        <f t="shared" si="44"/>
        <v>2406.4396736584918</v>
      </c>
      <c r="J250" s="66">
        <f t="shared" si="45"/>
        <v>0</v>
      </c>
      <c r="K250" s="92">
        <v>0</v>
      </c>
      <c r="L250" s="69">
        <f t="shared" si="46"/>
        <v>2406.4396736584918</v>
      </c>
      <c r="M250" s="69">
        <f t="shared" si="47"/>
        <v>492.01184027183382</v>
      </c>
      <c r="N250" s="67">
        <f t="shared" si="48"/>
        <v>5.2900000000000003E-2</v>
      </c>
      <c r="O250" s="93">
        <f t="shared" si="49"/>
        <v>109695.06334358887</v>
      </c>
      <c r="P250" s="94"/>
      <c r="Q250" s="69">
        <f t="shared" si="41"/>
        <v>290304.93665641116</v>
      </c>
      <c r="R250" s="69">
        <f t="shared" si="50"/>
        <v>0</v>
      </c>
      <c r="S250" s="64">
        <f t="shared" si="42"/>
        <v>53206</v>
      </c>
      <c r="T250" s="70">
        <f t="shared" si="51"/>
        <v>52</v>
      </c>
      <c r="U250" s="71">
        <f t="shared" si="43"/>
        <v>46.379509280320356</v>
      </c>
    </row>
    <row r="251" spans="7:21" ht="14.1" customHeight="1">
      <c r="G251" s="63">
        <f t="shared" si="39"/>
        <v>250</v>
      </c>
      <c r="H251" s="64">
        <f t="shared" si="40"/>
        <v>53236</v>
      </c>
      <c r="I251" s="69">
        <f t="shared" si="44"/>
        <v>2406.4396736584918</v>
      </c>
      <c r="J251" s="66">
        <f t="shared" si="45"/>
        <v>0</v>
      </c>
      <c r="K251" s="92">
        <v>0</v>
      </c>
      <c r="L251" s="69">
        <f t="shared" si="46"/>
        <v>2406.4396736584918</v>
      </c>
      <c r="M251" s="69">
        <f t="shared" si="47"/>
        <v>483.5724042396543</v>
      </c>
      <c r="N251" s="67">
        <f t="shared" si="48"/>
        <v>5.2900000000000003E-2</v>
      </c>
      <c r="O251" s="93">
        <f t="shared" si="49"/>
        <v>107772.19607417005</v>
      </c>
      <c r="P251" s="94"/>
      <c r="Q251" s="69">
        <f t="shared" si="41"/>
        <v>292227.80392582994</v>
      </c>
      <c r="R251" s="69">
        <f t="shared" si="50"/>
        <v>0</v>
      </c>
      <c r="S251" s="64">
        <f t="shared" si="42"/>
        <v>53236</v>
      </c>
      <c r="T251" s="70">
        <f t="shared" si="51"/>
        <v>51</v>
      </c>
      <c r="U251" s="71">
        <f t="shared" si="43"/>
        <v>45.583965617064408</v>
      </c>
    </row>
    <row r="252" spans="7:21" ht="14.1" customHeight="1">
      <c r="G252" s="63">
        <f t="shared" si="39"/>
        <v>251</v>
      </c>
      <c r="H252" s="64">
        <f t="shared" si="40"/>
        <v>53267</v>
      </c>
      <c r="I252" s="69">
        <f t="shared" si="44"/>
        <v>2406.4396736584918</v>
      </c>
      <c r="J252" s="66">
        <f t="shared" si="45"/>
        <v>0</v>
      </c>
      <c r="K252" s="92">
        <v>0</v>
      </c>
      <c r="L252" s="69">
        <f t="shared" si="46"/>
        <v>2406.4396736584918</v>
      </c>
      <c r="M252" s="69">
        <f t="shared" si="47"/>
        <v>475.09576436029965</v>
      </c>
      <c r="N252" s="67">
        <f t="shared" si="48"/>
        <v>5.2900000000000003E-2</v>
      </c>
      <c r="O252" s="93">
        <f t="shared" si="49"/>
        <v>105840.85216487186</v>
      </c>
      <c r="P252" s="94"/>
      <c r="Q252" s="69">
        <f t="shared" si="41"/>
        <v>294159.14783512813</v>
      </c>
      <c r="R252" s="69">
        <f t="shared" si="50"/>
        <v>0</v>
      </c>
      <c r="S252" s="64">
        <f t="shared" si="42"/>
        <v>53267</v>
      </c>
      <c r="T252" s="70">
        <f t="shared" si="51"/>
        <v>50</v>
      </c>
      <c r="U252" s="71">
        <f t="shared" si="43"/>
        <v>44.784914932159602</v>
      </c>
    </row>
    <row r="253" spans="7:21" ht="14.1" customHeight="1">
      <c r="G253" s="63">
        <f t="shared" si="39"/>
        <v>252</v>
      </c>
      <c r="H253" s="64">
        <f t="shared" si="40"/>
        <v>53297</v>
      </c>
      <c r="I253" s="69">
        <f t="shared" si="44"/>
        <v>2406.4396736584918</v>
      </c>
      <c r="J253" s="66">
        <f t="shared" si="45"/>
        <v>0</v>
      </c>
      <c r="K253" s="92">
        <v>0</v>
      </c>
      <c r="L253" s="69">
        <f t="shared" si="46"/>
        <v>2406.4396736584918</v>
      </c>
      <c r="M253" s="69">
        <f t="shared" si="47"/>
        <v>466.58175662681015</v>
      </c>
      <c r="N253" s="67">
        <f t="shared" si="48"/>
        <v>5.2900000000000003E-2</v>
      </c>
      <c r="O253" s="93">
        <f t="shared" si="49"/>
        <v>103900.99424784018</v>
      </c>
      <c r="P253" s="94"/>
      <c r="Q253" s="69">
        <f t="shared" si="41"/>
        <v>296099.00575215981</v>
      </c>
      <c r="R253" s="69">
        <f t="shared" si="50"/>
        <v>0</v>
      </c>
      <c r="S253" s="64">
        <f t="shared" si="42"/>
        <v>53297</v>
      </c>
      <c r="T253" s="70">
        <f t="shared" si="51"/>
        <v>49</v>
      </c>
      <c r="U253" s="71">
        <f t="shared" si="43"/>
        <v>43.982341765485558</v>
      </c>
    </row>
    <row r="254" spans="7:21" ht="14.1" customHeight="1">
      <c r="G254" s="63">
        <f t="shared" si="39"/>
        <v>253</v>
      </c>
      <c r="H254" s="64">
        <f t="shared" si="40"/>
        <v>53328</v>
      </c>
      <c r="I254" s="69">
        <f t="shared" si="44"/>
        <v>2406.4396736584918</v>
      </c>
      <c r="J254" s="66">
        <f t="shared" si="45"/>
        <v>0</v>
      </c>
      <c r="K254" s="92">
        <v>0</v>
      </c>
      <c r="L254" s="69">
        <f t="shared" si="46"/>
        <v>2406.4396736584918</v>
      </c>
      <c r="M254" s="69">
        <f t="shared" si="47"/>
        <v>458.03021630922882</v>
      </c>
      <c r="N254" s="67">
        <f t="shared" si="48"/>
        <v>5.2900000000000003E-2</v>
      </c>
      <c r="O254" s="93">
        <f t="shared" si="49"/>
        <v>101952.58479049092</v>
      </c>
      <c r="P254" s="94"/>
      <c r="Q254" s="69">
        <f t="shared" si="41"/>
        <v>298047.41520950908</v>
      </c>
      <c r="R254" s="69">
        <f t="shared" si="50"/>
        <v>0</v>
      </c>
      <c r="S254" s="64">
        <f t="shared" si="42"/>
        <v>53328</v>
      </c>
      <c r="T254" s="70">
        <f t="shared" si="51"/>
        <v>48</v>
      </c>
      <c r="U254" s="71">
        <f t="shared" si="43"/>
        <v>43.176230588768398</v>
      </c>
    </row>
    <row r="255" spans="7:21" ht="14.1" customHeight="1">
      <c r="G255" s="63">
        <f t="shared" si="39"/>
        <v>254</v>
      </c>
      <c r="H255" s="64">
        <f t="shared" si="40"/>
        <v>53359</v>
      </c>
      <c r="I255" s="69">
        <f t="shared" si="44"/>
        <v>2406.4396736584918</v>
      </c>
      <c r="J255" s="66">
        <f t="shared" si="45"/>
        <v>0</v>
      </c>
      <c r="K255" s="92">
        <v>0</v>
      </c>
      <c r="L255" s="69">
        <f t="shared" si="46"/>
        <v>2406.4396736584918</v>
      </c>
      <c r="M255" s="69">
        <f t="shared" si="47"/>
        <v>449.44097795141414</v>
      </c>
      <c r="N255" s="67">
        <f t="shared" si="48"/>
        <v>5.2900000000000003E-2</v>
      </c>
      <c r="O255" s="93">
        <f t="shared" si="49"/>
        <v>99995.586094783837</v>
      </c>
      <c r="P255" s="94"/>
      <c r="Q255" s="69">
        <f t="shared" si="41"/>
        <v>300004.41390521615</v>
      </c>
      <c r="R255" s="69">
        <f t="shared" si="50"/>
        <v>0</v>
      </c>
      <c r="S255" s="64">
        <f t="shared" si="42"/>
        <v>53359</v>
      </c>
      <c r="T255" s="70">
        <f t="shared" si="51"/>
        <v>47</v>
      </c>
      <c r="U255" s="71">
        <f t="shared" si="43"/>
        <v>42.366565805280523</v>
      </c>
    </row>
    <row r="256" spans="7:21" ht="14.1" customHeight="1">
      <c r="G256" s="63">
        <f t="shared" si="39"/>
        <v>255</v>
      </c>
      <c r="H256" s="64">
        <f t="shared" si="40"/>
        <v>53387</v>
      </c>
      <c r="I256" s="69">
        <f t="shared" si="44"/>
        <v>2406.4396736584918</v>
      </c>
      <c r="J256" s="66">
        <f t="shared" si="45"/>
        <v>0</v>
      </c>
      <c r="K256" s="92">
        <v>0</v>
      </c>
      <c r="L256" s="69">
        <f t="shared" si="46"/>
        <v>2406.4396736584918</v>
      </c>
      <c r="M256" s="69">
        <f t="shared" si="47"/>
        <v>440.81387536783876</v>
      </c>
      <c r="N256" s="67">
        <f t="shared" si="48"/>
        <v>5.2900000000000003E-2</v>
      </c>
      <c r="O256" s="93">
        <f t="shared" si="49"/>
        <v>98029.960296493184</v>
      </c>
      <c r="P256" s="94"/>
      <c r="Q256" s="69">
        <f t="shared" si="41"/>
        <v>301970.0397035068</v>
      </c>
      <c r="R256" s="69">
        <f t="shared" si="50"/>
        <v>0</v>
      </c>
      <c r="S256" s="64">
        <f t="shared" si="42"/>
        <v>53387</v>
      </c>
      <c r="T256" s="70">
        <f t="shared" si="51"/>
        <v>46</v>
      </c>
      <c r="U256" s="71">
        <f t="shared" si="43"/>
        <v>41.553331749538835</v>
      </c>
    </row>
    <row r="257" spans="7:21" ht="14.1" customHeight="1">
      <c r="G257" s="63">
        <f t="shared" si="39"/>
        <v>256</v>
      </c>
      <c r="H257" s="64">
        <f t="shared" si="40"/>
        <v>53418</v>
      </c>
      <c r="I257" s="69">
        <f t="shared" si="44"/>
        <v>2406.4396736584918</v>
      </c>
      <c r="J257" s="66">
        <f t="shared" si="45"/>
        <v>0</v>
      </c>
      <c r="K257" s="92">
        <v>0</v>
      </c>
      <c r="L257" s="69">
        <f t="shared" si="46"/>
        <v>2406.4396736584918</v>
      </c>
      <c r="M257" s="69">
        <f t="shared" si="47"/>
        <v>432.14874164037411</v>
      </c>
      <c r="N257" s="67">
        <f t="shared" si="48"/>
        <v>5.2900000000000003E-2</v>
      </c>
      <c r="O257" s="93">
        <f t="shared" si="49"/>
        <v>96055.669364475063</v>
      </c>
      <c r="P257" s="94"/>
      <c r="Q257" s="69">
        <f t="shared" si="41"/>
        <v>303944.33063552494</v>
      </c>
      <c r="R257" s="69">
        <f t="shared" si="50"/>
        <v>0</v>
      </c>
      <c r="S257" s="64">
        <f t="shared" si="42"/>
        <v>53418</v>
      </c>
      <c r="T257" s="70">
        <f t="shared" si="51"/>
        <v>45</v>
      </c>
      <c r="U257" s="71">
        <f t="shared" si="43"/>
        <v>40.73651268700133</v>
      </c>
    </row>
    <row r="258" spans="7:21" ht="14.1" customHeight="1">
      <c r="G258" s="63">
        <f t="shared" ref="G258:G321" si="52">(ROW(G258)-1)</f>
        <v>257</v>
      </c>
      <c r="H258" s="64">
        <f t="shared" ref="H258:H321" si="53">DATE(YEAR(D$15),MONTH(D$15)+(ROW(H258)-2),DAY(D$15))</f>
        <v>53448</v>
      </c>
      <c r="I258" s="69">
        <f t="shared" si="44"/>
        <v>2406.4396736584918</v>
      </c>
      <c r="J258" s="66">
        <f t="shared" si="45"/>
        <v>0</v>
      </c>
      <c r="K258" s="92">
        <v>0</v>
      </c>
      <c r="L258" s="69">
        <f t="shared" si="46"/>
        <v>2406.4396736584918</v>
      </c>
      <c r="M258" s="69">
        <f t="shared" si="47"/>
        <v>423.4454091150609</v>
      </c>
      <c r="N258" s="67">
        <f t="shared" si="48"/>
        <v>5.2900000000000003E-2</v>
      </c>
      <c r="O258" s="93">
        <f t="shared" si="49"/>
        <v>94072.675099931628</v>
      </c>
      <c r="P258" s="94"/>
      <c r="Q258" s="69">
        <f t="shared" ref="Q258:Q321" si="54">D$5-O258</f>
        <v>305927.32490006834</v>
      </c>
      <c r="R258" s="69">
        <f t="shared" si="50"/>
        <v>0</v>
      </c>
      <c r="S258" s="64">
        <f t="shared" ref="S258:S321" si="55">H258</f>
        <v>53448</v>
      </c>
      <c r="T258" s="70">
        <f t="shared" si="51"/>
        <v>44</v>
      </c>
      <c r="U258" s="71">
        <f t="shared" ref="U258:U321" si="56">(1 - POWER(1 + N258 / 12, -1 * T258)) / (N258 / 12)</f>
        <v>39.916092813763221</v>
      </c>
    </row>
    <row r="259" spans="7:21" ht="14.1" customHeight="1">
      <c r="G259" s="63">
        <f t="shared" si="52"/>
        <v>258</v>
      </c>
      <c r="H259" s="64">
        <f t="shared" si="53"/>
        <v>53479</v>
      </c>
      <c r="I259" s="69">
        <f t="shared" ref="I259:I322" si="57">IF((J258+K258)&gt;D$18,O258/U259,I258)</f>
        <v>2406.4396736584918</v>
      </c>
      <c r="J259" s="66">
        <f t="shared" ref="J259:J322" si="58">J258</f>
        <v>0</v>
      </c>
      <c r="K259" s="92">
        <v>0</v>
      </c>
      <c r="L259" s="69">
        <f t="shared" ref="L259:L322" si="59">MIN(I259+J259+K259, O258+M259)</f>
        <v>2406.4396736584918</v>
      </c>
      <c r="M259" s="69">
        <f t="shared" ref="M259:M322" si="60">O258 * (N259/12)</f>
        <v>414.70370939886527</v>
      </c>
      <c r="N259" s="67">
        <f t="shared" ref="N259:N322" si="61">N258</f>
        <v>5.2900000000000003E-2</v>
      </c>
      <c r="O259" s="93">
        <f t="shared" ref="O259:O322" si="62">IF((O258-L259)+M259 &lt; 0.005, 0, (O258-L259)+M259)</f>
        <v>92080.939135672001</v>
      </c>
      <c r="P259" s="94"/>
      <c r="Q259" s="69">
        <f t="shared" si="54"/>
        <v>307919.060864328</v>
      </c>
      <c r="R259" s="69">
        <f t="shared" ref="R259:R322" si="63">R258+(J259+K259)</f>
        <v>0</v>
      </c>
      <c r="S259" s="64">
        <f t="shared" si="55"/>
        <v>53479</v>
      </c>
      <c r="T259" s="70">
        <f t="shared" ref="T259:T322" si="64">T258-1</f>
        <v>43</v>
      </c>
      <c r="U259" s="71">
        <f t="shared" si="56"/>
        <v>39.092056256250501</v>
      </c>
    </row>
    <row r="260" spans="7:21" ht="14.1" customHeight="1">
      <c r="G260" s="63">
        <f t="shared" si="52"/>
        <v>259</v>
      </c>
      <c r="H260" s="64">
        <f t="shared" si="53"/>
        <v>53509</v>
      </c>
      <c r="I260" s="69">
        <f t="shared" si="57"/>
        <v>2406.4396736584918</v>
      </c>
      <c r="J260" s="66">
        <f t="shared" si="58"/>
        <v>0</v>
      </c>
      <c r="K260" s="92">
        <v>0</v>
      </c>
      <c r="L260" s="69">
        <f t="shared" si="59"/>
        <v>2406.4396736584918</v>
      </c>
      <c r="M260" s="69">
        <f t="shared" si="60"/>
        <v>405.92347335642074</v>
      </c>
      <c r="N260" s="67">
        <f t="shared" si="61"/>
        <v>5.2900000000000003E-2</v>
      </c>
      <c r="O260" s="93">
        <f t="shared" si="62"/>
        <v>90080.422935369934</v>
      </c>
      <c r="P260" s="94"/>
      <c r="Q260" s="69">
        <f t="shared" si="54"/>
        <v>309919.57706463005</v>
      </c>
      <c r="R260" s="69">
        <f t="shared" si="63"/>
        <v>0</v>
      </c>
      <c r="S260" s="64">
        <f t="shared" si="55"/>
        <v>53509</v>
      </c>
      <c r="T260" s="70">
        <f t="shared" si="64"/>
        <v>42</v>
      </c>
      <c r="U260" s="71">
        <f t="shared" si="56"/>
        <v>38.264387070913472</v>
      </c>
    </row>
    <row r="261" spans="7:21" ht="14.1" customHeight="1">
      <c r="G261" s="63">
        <f t="shared" si="52"/>
        <v>260</v>
      </c>
      <c r="H261" s="64">
        <f t="shared" si="53"/>
        <v>53540</v>
      </c>
      <c r="I261" s="69">
        <f t="shared" si="57"/>
        <v>2406.4396736584918</v>
      </c>
      <c r="J261" s="66">
        <f t="shared" si="58"/>
        <v>0</v>
      </c>
      <c r="K261" s="92">
        <v>0</v>
      </c>
      <c r="L261" s="69">
        <f t="shared" si="59"/>
        <v>2406.4396736584918</v>
      </c>
      <c r="M261" s="69">
        <f t="shared" si="60"/>
        <v>397.10453110675581</v>
      </c>
      <c r="N261" s="67">
        <f t="shared" si="61"/>
        <v>5.2900000000000003E-2</v>
      </c>
      <c r="O261" s="93">
        <f t="shared" si="62"/>
        <v>88071.087792818202</v>
      </c>
      <c r="P261" s="94"/>
      <c r="Q261" s="69">
        <f t="shared" si="54"/>
        <v>311928.9122071818</v>
      </c>
      <c r="R261" s="69">
        <f t="shared" si="63"/>
        <v>0</v>
      </c>
      <c r="S261" s="64">
        <f t="shared" si="55"/>
        <v>53540</v>
      </c>
      <c r="T261" s="70">
        <f t="shared" si="64"/>
        <v>41</v>
      </c>
      <c r="U261" s="71">
        <f t="shared" si="56"/>
        <v>37.433069243917728</v>
      </c>
    </row>
    <row r="262" spans="7:21" ht="14.1" customHeight="1">
      <c r="G262" s="63">
        <f t="shared" si="52"/>
        <v>261</v>
      </c>
      <c r="H262" s="64">
        <f t="shared" si="53"/>
        <v>53571</v>
      </c>
      <c r="I262" s="69">
        <f t="shared" si="57"/>
        <v>2406.4396736584918</v>
      </c>
      <c r="J262" s="66">
        <f t="shared" si="58"/>
        <v>0</v>
      </c>
      <c r="K262" s="92">
        <v>0</v>
      </c>
      <c r="L262" s="69">
        <f t="shared" si="59"/>
        <v>2406.4396736584918</v>
      </c>
      <c r="M262" s="69">
        <f t="shared" si="60"/>
        <v>388.24671202000695</v>
      </c>
      <c r="N262" s="67">
        <f t="shared" si="61"/>
        <v>5.2900000000000003E-2</v>
      </c>
      <c r="O262" s="93">
        <f t="shared" si="62"/>
        <v>86052.894831179714</v>
      </c>
      <c r="P262" s="94"/>
      <c r="Q262" s="69">
        <f t="shared" si="54"/>
        <v>313947.1051688203</v>
      </c>
      <c r="R262" s="69">
        <f t="shared" si="63"/>
        <v>0</v>
      </c>
      <c r="S262" s="64">
        <f t="shared" si="55"/>
        <v>53571</v>
      </c>
      <c r="T262" s="70">
        <f t="shared" si="64"/>
        <v>40</v>
      </c>
      <c r="U262" s="71">
        <f t="shared" si="56"/>
        <v>36.598086690834648</v>
      </c>
    </row>
    <row r="263" spans="7:21" ht="14.1" customHeight="1">
      <c r="G263" s="63">
        <f t="shared" si="52"/>
        <v>262</v>
      </c>
      <c r="H263" s="64">
        <f t="shared" si="53"/>
        <v>53601</v>
      </c>
      <c r="I263" s="69">
        <f t="shared" si="57"/>
        <v>2406.4396736584918</v>
      </c>
      <c r="J263" s="66">
        <f t="shared" si="58"/>
        <v>0</v>
      </c>
      <c r="K263" s="92">
        <v>0</v>
      </c>
      <c r="L263" s="69">
        <f t="shared" si="59"/>
        <v>2406.4396736584918</v>
      </c>
      <c r="M263" s="69">
        <f t="shared" si="60"/>
        <v>379.34984471411724</v>
      </c>
      <c r="N263" s="67">
        <f t="shared" si="61"/>
        <v>5.2900000000000003E-2</v>
      </c>
      <c r="O263" s="93">
        <f t="shared" si="62"/>
        <v>84025.805002235342</v>
      </c>
      <c r="P263" s="94"/>
      <c r="Q263" s="69">
        <f t="shared" si="54"/>
        <v>315974.19499776466</v>
      </c>
      <c r="R263" s="69">
        <f t="shared" si="63"/>
        <v>0</v>
      </c>
      <c r="S263" s="64">
        <f t="shared" si="55"/>
        <v>53601</v>
      </c>
      <c r="T263" s="70">
        <f t="shared" si="64"/>
        <v>39</v>
      </c>
      <c r="U263" s="71">
        <f t="shared" si="56"/>
        <v>35.759423256330052</v>
      </c>
    </row>
    <row r="264" spans="7:21" ht="14.1" customHeight="1">
      <c r="G264" s="63">
        <f t="shared" si="52"/>
        <v>263</v>
      </c>
      <c r="H264" s="64">
        <f t="shared" si="53"/>
        <v>53632</v>
      </c>
      <c r="I264" s="69">
        <f t="shared" si="57"/>
        <v>2406.4396736584918</v>
      </c>
      <c r="J264" s="66">
        <f t="shared" si="58"/>
        <v>0</v>
      </c>
      <c r="K264" s="92">
        <v>0</v>
      </c>
      <c r="L264" s="69">
        <f t="shared" si="59"/>
        <v>2406.4396736584918</v>
      </c>
      <c r="M264" s="69">
        <f t="shared" si="60"/>
        <v>370.4137570515208</v>
      </c>
      <c r="N264" s="67">
        <f t="shared" si="61"/>
        <v>5.2900000000000003E-2</v>
      </c>
      <c r="O264" s="93">
        <f t="shared" si="62"/>
        <v>81989.779085628368</v>
      </c>
      <c r="P264" s="94"/>
      <c r="Q264" s="69">
        <f t="shared" si="54"/>
        <v>318010.22091437166</v>
      </c>
      <c r="R264" s="69">
        <f t="shared" si="63"/>
        <v>0</v>
      </c>
      <c r="S264" s="64">
        <f t="shared" si="55"/>
        <v>53632</v>
      </c>
      <c r="T264" s="70">
        <f t="shared" si="64"/>
        <v>38</v>
      </c>
      <c r="U264" s="71">
        <f t="shared" si="56"/>
        <v>34.917062713851713</v>
      </c>
    </row>
    <row r="265" spans="7:21" ht="14.1" customHeight="1">
      <c r="G265" s="63">
        <f t="shared" si="52"/>
        <v>264</v>
      </c>
      <c r="H265" s="64">
        <f t="shared" si="53"/>
        <v>53662</v>
      </c>
      <c r="I265" s="69">
        <f t="shared" si="57"/>
        <v>2406.4396736584918</v>
      </c>
      <c r="J265" s="66">
        <f t="shared" si="58"/>
        <v>0</v>
      </c>
      <c r="K265" s="92">
        <v>0</v>
      </c>
      <c r="L265" s="69">
        <f t="shared" si="59"/>
        <v>2406.4396736584918</v>
      </c>
      <c r="M265" s="69">
        <f t="shared" si="60"/>
        <v>361.43827613581175</v>
      </c>
      <c r="N265" s="67">
        <f t="shared" si="61"/>
        <v>5.2900000000000003E-2</v>
      </c>
      <c r="O265" s="93">
        <f t="shared" si="62"/>
        <v>79944.777688105693</v>
      </c>
      <c r="P265" s="94"/>
      <c r="Q265" s="69">
        <f t="shared" si="54"/>
        <v>320055.22231189429</v>
      </c>
      <c r="R265" s="69">
        <f t="shared" si="63"/>
        <v>0</v>
      </c>
      <c r="S265" s="64">
        <f t="shared" si="55"/>
        <v>53662</v>
      </c>
      <c r="T265" s="70">
        <f t="shared" si="64"/>
        <v>37</v>
      </c>
      <c r="U265" s="71">
        <f t="shared" si="56"/>
        <v>34.070988765315242</v>
      </c>
    </row>
    <row r="266" spans="7:21" ht="14.1" customHeight="1">
      <c r="G266" s="63">
        <f t="shared" si="52"/>
        <v>265</v>
      </c>
      <c r="H266" s="64">
        <f t="shared" si="53"/>
        <v>53693</v>
      </c>
      <c r="I266" s="69">
        <f t="shared" si="57"/>
        <v>2406.4396736584918</v>
      </c>
      <c r="J266" s="66">
        <f t="shared" si="58"/>
        <v>0</v>
      </c>
      <c r="K266" s="92">
        <v>0</v>
      </c>
      <c r="L266" s="69">
        <f t="shared" si="59"/>
        <v>2406.4396736584918</v>
      </c>
      <c r="M266" s="69">
        <f t="shared" si="60"/>
        <v>352.4232283083993</v>
      </c>
      <c r="N266" s="67">
        <f t="shared" si="61"/>
        <v>5.2900000000000003E-2</v>
      </c>
      <c r="O266" s="93">
        <f t="shared" si="62"/>
        <v>77890.761242755601</v>
      </c>
      <c r="P266" s="94"/>
      <c r="Q266" s="69">
        <f t="shared" si="54"/>
        <v>322109.23875724443</v>
      </c>
      <c r="R266" s="69">
        <f t="shared" si="63"/>
        <v>0</v>
      </c>
      <c r="S266" s="64">
        <f t="shared" si="55"/>
        <v>53693</v>
      </c>
      <c r="T266" s="70">
        <f t="shared" si="64"/>
        <v>36</v>
      </c>
      <c r="U266" s="71">
        <f t="shared" si="56"/>
        <v>33.221185040789031</v>
      </c>
    </row>
    <row r="267" spans="7:21" ht="14.1" customHeight="1">
      <c r="G267" s="63">
        <f t="shared" si="52"/>
        <v>266</v>
      </c>
      <c r="H267" s="64">
        <f t="shared" si="53"/>
        <v>53724</v>
      </c>
      <c r="I267" s="69">
        <f t="shared" si="57"/>
        <v>2406.4396736584918</v>
      </c>
      <c r="J267" s="66">
        <f t="shared" si="58"/>
        <v>0</v>
      </c>
      <c r="K267" s="92">
        <v>0</v>
      </c>
      <c r="L267" s="69">
        <f t="shared" si="59"/>
        <v>2406.4396736584918</v>
      </c>
      <c r="M267" s="69">
        <f t="shared" si="60"/>
        <v>343.36843914514765</v>
      </c>
      <c r="N267" s="67">
        <f t="shared" si="61"/>
        <v>5.2900000000000003E-2</v>
      </c>
      <c r="O267" s="93">
        <f t="shared" si="62"/>
        <v>75827.690008242265</v>
      </c>
      <c r="P267" s="94"/>
      <c r="Q267" s="69">
        <f t="shared" si="54"/>
        <v>324172.30999175773</v>
      </c>
      <c r="R267" s="69">
        <f t="shared" si="63"/>
        <v>0</v>
      </c>
      <c r="S267" s="64">
        <f t="shared" si="55"/>
        <v>53724</v>
      </c>
      <c r="T267" s="70">
        <f t="shared" si="64"/>
        <v>35</v>
      </c>
      <c r="U267" s="71">
        <f t="shared" si="56"/>
        <v>32.367635098177139</v>
      </c>
    </row>
    <row r="268" spans="7:21" ht="14.1" customHeight="1">
      <c r="G268" s="63">
        <f t="shared" si="52"/>
        <v>267</v>
      </c>
      <c r="H268" s="64">
        <f t="shared" si="53"/>
        <v>53752</v>
      </c>
      <c r="I268" s="69">
        <f t="shared" si="57"/>
        <v>2406.4396736584918</v>
      </c>
      <c r="J268" s="66">
        <f t="shared" si="58"/>
        <v>0</v>
      </c>
      <c r="K268" s="92">
        <v>0</v>
      </c>
      <c r="L268" s="69">
        <f t="shared" si="59"/>
        <v>2406.4396736584918</v>
      </c>
      <c r="M268" s="69">
        <f t="shared" si="60"/>
        <v>334.27373345300134</v>
      </c>
      <c r="N268" s="67">
        <f t="shared" si="61"/>
        <v>5.2900000000000003E-2</v>
      </c>
      <c r="O268" s="93">
        <f t="shared" si="62"/>
        <v>73755.524068036771</v>
      </c>
      <c r="P268" s="94"/>
      <c r="Q268" s="69">
        <f t="shared" si="54"/>
        <v>326244.47593196324</v>
      </c>
      <c r="R268" s="69">
        <f t="shared" si="63"/>
        <v>0</v>
      </c>
      <c r="S268" s="64">
        <f t="shared" si="55"/>
        <v>53752</v>
      </c>
      <c r="T268" s="70">
        <f t="shared" si="64"/>
        <v>34</v>
      </c>
      <c r="U268" s="71">
        <f t="shared" si="56"/>
        <v>31.51032242290157</v>
      </c>
    </row>
    <row r="269" spans="7:21" ht="14.1" customHeight="1">
      <c r="G269" s="63">
        <f t="shared" si="52"/>
        <v>268</v>
      </c>
      <c r="H269" s="64">
        <f t="shared" si="53"/>
        <v>53783</v>
      </c>
      <c r="I269" s="69">
        <f t="shared" si="57"/>
        <v>2406.4396736584918</v>
      </c>
      <c r="J269" s="66">
        <f t="shared" si="58"/>
        <v>0</v>
      </c>
      <c r="K269" s="92">
        <v>0</v>
      </c>
      <c r="L269" s="69">
        <f t="shared" si="59"/>
        <v>2406.4396736584918</v>
      </c>
      <c r="M269" s="69">
        <f t="shared" si="60"/>
        <v>325.13893526659547</v>
      </c>
      <c r="N269" s="67">
        <f t="shared" si="61"/>
        <v>5.2900000000000003E-2</v>
      </c>
      <c r="O269" s="93">
        <f t="shared" si="62"/>
        <v>71674.223329644883</v>
      </c>
      <c r="P269" s="94"/>
      <c r="Q269" s="69">
        <f t="shared" si="54"/>
        <v>328325.77667035512</v>
      </c>
      <c r="R269" s="69">
        <f t="shared" si="63"/>
        <v>0</v>
      </c>
      <c r="S269" s="64">
        <f t="shared" si="55"/>
        <v>53783</v>
      </c>
      <c r="T269" s="70">
        <f t="shared" si="64"/>
        <v>33</v>
      </c>
      <c r="U269" s="71">
        <f t="shared" si="56"/>
        <v>30.649230427582495</v>
      </c>
    </row>
    <row r="270" spans="7:21" ht="14.1" customHeight="1">
      <c r="G270" s="63">
        <f t="shared" si="52"/>
        <v>269</v>
      </c>
      <c r="H270" s="64">
        <f t="shared" si="53"/>
        <v>53813</v>
      </c>
      <c r="I270" s="69">
        <f t="shared" si="57"/>
        <v>2406.4396736584918</v>
      </c>
      <c r="J270" s="66">
        <f t="shared" si="58"/>
        <v>0</v>
      </c>
      <c r="K270" s="92">
        <v>0</v>
      </c>
      <c r="L270" s="69">
        <f t="shared" si="59"/>
        <v>2406.4396736584918</v>
      </c>
      <c r="M270" s="69">
        <f t="shared" si="60"/>
        <v>315.96386784485122</v>
      </c>
      <c r="N270" s="67">
        <f t="shared" si="61"/>
        <v>5.2900000000000003E-2</v>
      </c>
      <c r="O270" s="93">
        <f t="shared" si="62"/>
        <v>69583.747523831247</v>
      </c>
      <c r="P270" s="94"/>
      <c r="Q270" s="69">
        <f t="shared" si="54"/>
        <v>330416.25247616874</v>
      </c>
      <c r="R270" s="69">
        <f t="shared" si="63"/>
        <v>0</v>
      </c>
      <c r="S270" s="64">
        <f t="shared" si="55"/>
        <v>53813</v>
      </c>
      <c r="T270" s="70">
        <f t="shared" si="64"/>
        <v>32</v>
      </c>
      <c r="U270" s="71">
        <f t="shared" si="56"/>
        <v>29.784342451717446</v>
      </c>
    </row>
    <row r="271" spans="7:21" ht="14.1" customHeight="1">
      <c r="G271" s="63">
        <f t="shared" si="52"/>
        <v>270</v>
      </c>
      <c r="H271" s="64">
        <f t="shared" si="53"/>
        <v>53844</v>
      </c>
      <c r="I271" s="69">
        <f t="shared" si="57"/>
        <v>2406.4396736584918</v>
      </c>
      <c r="J271" s="66">
        <f t="shared" si="58"/>
        <v>0</v>
      </c>
      <c r="K271" s="92">
        <v>0</v>
      </c>
      <c r="L271" s="69">
        <f t="shared" si="59"/>
        <v>2406.4396736584918</v>
      </c>
      <c r="M271" s="69">
        <f t="shared" si="60"/>
        <v>306.7483536675561</v>
      </c>
      <c r="N271" s="67">
        <f t="shared" si="61"/>
        <v>5.2900000000000003E-2</v>
      </c>
      <c r="O271" s="93">
        <f t="shared" si="62"/>
        <v>67484.056203840315</v>
      </c>
      <c r="P271" s="94"/>
      <c r="Q271" s="69">
        <f t="shared" si="54"/>
        <v>332515.9437961597</v>
      </c>
      <c r="R271" s="69">
        <f t="shared" si="63"/>
        <v>0</v>
      </c>
      <c r="S271" s="64">
        <f t="shared" si="55"/>
        <v>53844</v>
      </c>
      <c r="T271" s="70">
        <f t="shared" si="64"/>
        <v>31</v>
      </c>
      <c r="U271" s="71">
        <f t="shared" si="56"/>
        <v>28.915641761358707</v>
      </c>
    </row>
    <row r="272" spans="7:21" ht="14.1" customHeight="1">
      <c r="G272" s="63">
        <f t="shared" si="52"/>
        <v>271</v>
      </c>
      <c r="H272" s="64">
        <f t="shared" si="53"/>
        <v>53874</v>
      </c>
      <c r="I272" s="69">
        <f t="shared" si="57"/>
        <v>2406.4396736584918</v>
      </c>
      <c r="J272" s="66">
        <f t="shared" si="58"/>
        <v>0</v>
      </c>
      <c r="K272" s="92">
        <v>0</v>
      </c>
      <c r="L272" s="69">
        <f t="shared" si="59"/>
        <v>2406.4396736584918</v>
      </c>
      <c r="M272" s="69">
        <f t="shared" si="60"/>
        <v>297.49221443192943</v>
      </c>
      <c r="N272" s="67">
        <f t="shared" si="61"/>
        <v>5.2900000000000003E-2</v>
      </c>
      <c r="O272" s="93">
        <f t="shared" si="62"/>
        <v>65375.108744613754</v>
      </c>
      <c r="P272" s="94"/>
      <c r="Q272" s="69">
        <f t="shared" si="54"/>
        <v>334624.89125538623</v>
      </c>
      <c r="R272" s="69">
        <f t="shared" si="63"/>
        <v>0</v>
      </c>
      <c r="S272" s="64">
        <f t="shared" si="55"/>
        <v>53874</v>
      </c>
      <c r="T272" s="70">
        <f t="shared" si="64"/>
        <v>30</v>
      </c>
      <c r="U272" s="71">
        <f t="shared" si="56"/>
        <v>28.043111548790055</v>
      </c>
    </row>
    <row r="273" spans="7:21" ht="14.1" customHeight="1">
      <c r="G273" s="63">
        <f t="shared" si="52"/>
        <v>272</v>
      </c>
      <c r="H273" s="64">
        <f t="shared" si="53"/>
        <v>53905</v>
      </c>
      <c r="I273" s="69">
        <f t="shared" si="57"/>
        <v>2406.4396736584918</v>
      </c>
      <c r="J273" s="66">
        <f t="shared" si="58"/>
        <v>0</v>
      </c>
      <c r="K273" s="92">
        <v>0</v>
      </c>
      <c r="L273" s="69">
        <f t="shared" si="59"/>
        <v>2406.4396736584918</v>
      </c>
      <c r="M273" s="69">
        <f t="shared" si="60"/>
        <v>288.19527104917233</v>
      </c>
      <c r="N273" s="67">
        <f t="shared" si="61"/>
        <v>5.2900000000000003E-2</v>
      </c>
      <c r="O273" s="93">
        <f t="shared" si="62"/>
        <v>63256.864342004439</v>
      </c>
      <c r="P273" s="94"/>
      <c r="Q273" s="69">
        <f t="shared" si="54"/>
        <v>336743.13565799559</v>
      </c>
      <c r="R273" s="69">
        <f t="shared" si="63"/>
        <v>0</v>
      </c>
      <c r="S273" s="64">
        <f t="shared" si="55"/>
        <v>53905</v>
      </c>
      <c r="T273" s="70">
        <f t="shared" si="64"/>
        <v>29</v>
      </c>
      <c r="U273" s="71">
        <f t="shared" si="56"/>
        <v>27.166734932200956</v>
      </c>
    </row>
    <row r="274" spans="7:21" ht="14.1" customHeight="1">
      <c r="G274" s="63">
        <f t="shared" si="52"/>
        <v>273</v>
      </c>
      <c r="H274" s="64">
        <f t="shared" si="53"/>
        <v>53936</v>
      </c>
      <c r="I274" s="69">
        <f t="shared" si="57"/>
        <v>2406.4396736584918</v>
      </c>
      <c r="J274" s="66">
        <f t="shared" si="58"/>
        <v>0</v>
      </c>
      <c r="K274" s="92">
        <v>0</v>
      </c>
      <c r="L274" s="69">
        <f t="shared" si="59"/>
        <v>2406.4396736584918</v>
      </c>
      <c r="M274" s="69">
        <f t="shared" si="60"/>
        <v>278.8573436410029</v>
      </c>
      <c r="N274" s="67">
        <f t="shared" si="61"/>
        <v>5.2900000000000003E-2</v>
      </c>
      <c r="O274" s="93">
        <f t="shared" si="62"/>
        <v>61129.28201198695</v>
      </c>
      <c r="P274" s="94"/>
      <c r="Q274" s="69">
        <f t="shared" si="54"/>
        <v>338870.71798801306</v>
      </c>
      <c r="R274" s="69">
        <f t="shared" si="63"/>
        <v>0</v>
      </c>
      <c r="S274" s="64">
        <f t="shared" si="55"/>
        <v>53936</v>
      </c>
      <c r="T274" s="70">
        <f t="shared" si="64"/>
        <v>28</v>
      </c>
      <c r="U274" s="71">
        <f t="shared" si="56"/>
        <v>26.286494955360411</v>
      </c>
    </row>
    <row r="275" spans="7:21" ht="14.1" customHeight="1">
      <c r="G275" s="63">
        <f t="shared" si="52"/>
        <v>274</v>
      </c>
      <c r="H275" s="64">
        <f t="shared" si="53"/>
        <v>53966</v>
      </c>
      <c r="I275" s="69">
        <f t="shared" si="57"/>
        <v>2406.4396736584918</v>
      </c>
      <c r="J275" s="66">
        <f t="shared" si="58"/>
        <v>0</v>
      </c>
      <c r="K275" s="92">
        <v>0</v>
      </c>
      <c r="L275" s="69">
        <f t="shared" si="59"/>
        <v>2406.4396736584918</v>
      </c>
      <c r="M275" s="69">
        <f t="shared" si="60"/>
        <v>269.47825153617583</v>
      </c>
      <c r="N275" s="67">
        <f t="shared" si="61"/>
        <v>5.2900000000000003E-2</v>
      </c>
      <c r="O275" s="93">
        <f t="shared" si="62"/>
        <v>58992.320589864634</v>
      </c>
      <c r="P275" s="94"/>
      <c r="Q275" s="69">
        <f t="shared" si="54"/>
        <v>341007.67941013537</v>
      </c>
      <c r="R275" s="69">
        <f t="shared" si="63"/>
        <v>0</v>
      </c>
      <c r="S275" s="64">
        <f t="shared" si="55"/>
        <v>53966</v>
      </c>
      <c r="T275" s="70">
        <f t="shared" si="64"/>
        <v>27</v>
      </c>
      <c r="U275" s="71">
        <f t="shared" si="56"/>
        <v>25.40237458728857</v>
      </c>
    </row>
    <row r="276" spans="7:21" ht="14.1" customHeight="1">
      <c r="G276" s="63">
        <f t="shared" si="52"/>
        <v>275</v>
      </c>
      <c r="H276" s="64">
        <f t="shared" si="53"/>
        <v>53997</v>
      </c>
      <c r="I276" s="69">
        <f t="shared" si="57"/>
        <v>2406.4396736584918</v>
      </c>
      <c r="J276" s="66">
        <f t="shared" si="58"/>
        <v>0</v>
      </c>
      <c r="K276" s="92">
        <v>0</v>
      </c>
      <c r="L276" s="69">
        <f t="shared" si="59"/>
        <v>2406.4396736584918</v>
      </c>
      <c r="M276" s="69">
        <f t="shared" si="60"/>
        <v>260.05781326698661</v>
      </c>
      <c r="N276" s="67">
        <f t="shared" si="61"/>
        <v>5.2900000000000003E-2</v>
      </c>
      <c r="O276" s="93">
        <f t="shared" si="62"/>
        <v>56845.938729473128</v>
      </c>
      <c r="P276" s="94"/>
      <c r="Q276" s="69">
        <f t="shared" si="54"/>
        <v>343154.06127052684</v>
      </c>
      <c r="R276" s="69">
        <f t="shared" si="63"/>
        <v>0</v>
      </c>
      <c r="S276" s="64">
        <f t="shared" si="55"/>
        <v>53997</v>
      </c>
      <c r="T276" s="70">
        <f t="shared" si="64"/>
        <v>26</v>
      </c>
      <c r="U276" s="71">
        <f t="shared" si="56"/>
        <v>24.514356721927534</v>
      </c>
    </row>
    <row r="277" spans="7:21" ht="14.1" customHeight="1">
      <c r="G277" s="63">
        <f t="shared" si="52"/>
        <v>276</v>
      </c>
      <c r="H277" s="64">
        <f t="shared" si="53"/>
        <v>54027</v>
      </c>
      <c r="I277" s="69">
        <f t="shared" si="57"/>
        <v>2406.4396736584918</v>
      </c>
      <c r="J277" s="66">
        <f t="shared" si="58"/>
        <v>0</v>
      </c>
      <c r="K277" s="92">
        <v>0</v>
      </c>
      <c r="L277" s="69">
        <f t="shared" si="59"/>
        <v>2406.4396736584918</v>
      </c>
      <c r="M277" s="69">
        <f t="shared" si="60"/>
        <v>250.59584656576072</v>
      </c>
      <c r="N277" s="67">
        <f t="shared" si="61"/>
        <v>5.2900000000000003E-2</v>
      </c>
      <c r="O277" s="93">
        <f t="shared" si="62"/>
        <v>54690.094902380399</v>
      </c>
      <c r="P277" s="94"/>
      <c r="Q277" s="69">
        <f t="shared" si="54"/>
        <v>345309.90509761963</v>
      </c>
      <c r="R277" s="69">
        <f t="shared" si="63"/>
        <v>0</v>
      </c>
      <c r="S277" s="64">
        <f t="shared" si="55"/>
        <v>54027</v>
      </c>
      <c r="T277" s="70">
        <f t="shared" si="64"/>
        <v>25</v>
      </c>
      <c r="U277" s="71">
        <f t="shared" si="56"/>
        <v>23.622424177809993</v>
      </c>
    </row>
    <row r="278" spans="7:21" ht="14.1" customHeight="1">
      <c r="G278" s="63">
        <f t="shared" si="52"/>
        <v>277</v>
      </c>
      <c r="H278" s="64">
        <f t="shared" si="53"/>
        <v>54058</v>
      </c>
      <c r="I278" s="69">
        <f t="shared" si="57"/>
        <v>2406.4396736584918</v>
      </c>
      <c r="J278" s="66">
        <f t="shared" si="58"/>
        <v>0</v>
      </c>
      <c r="K278" s="92">
        <v>0</v>
      </c>
      <c r="L278" s="69">
        <f t="shared" si="59"/>
        <v>2406.4396736584918</v>
      </c>
      <c r="M278" s="69">
        <f t="shared" si="60"/>
        <v>241.09216836132694</v>
      </c>
      <c r="N278" s="67">
        <f t="shared" si="61"/>
        <v>5.2900000000000003E-2</v>
      </c>
      <c r="O278" s="93">
        <f t="shared" si="62"/>
        <v>52524.747397083236</v>
      </c>
      <c r="P278" s="94"/>
      <c r="Q278" s="69">
        <f t="shared" si="54"/>
        <v>347475.25260291679</v>
      </c>
      <c r="R278" s="69">
        <f t="shared" si="63"/>
        <v>0</v>
      </c>
      <c r="S278" s="64">
        <f t="shared" si="55"/>
        <v>54058</v>
      </c>
      <c r="T278" s="70">
        <f t="shared" si="64"/>
        <v>24</v>
      </c>
      <c r="U278" s="71">
        <f t="shared" si="56"/>
        <v>22.726559697727179</v>
      </c>
    </row>
    <row r="279" spans="7:21" ht="14.1" customHeight="1">
      <c r="G279" s="63">
        <f t="shared" si="52"/>
        <v>278</v>
      </c>
      <c r="H279" s="64">
        <f t="shared" si="53"/>
        <v>54089</v>
      </c>
      <c r="I279" s="69">
        <f t="shared" si="57"/>
        <v>2406.4396736584918</v>
      </c>
      <c r="J279" s="66">
        <f t="shared" si="58"/>
        <v>0</v>
      </c>
      <c r="K279" s="92">
        <v>0</v>
      </c>
      <c r="L279" s="69">
        <f t="shared" si="59"/>
        <v>2406.4396736584918</v>
      </c>
      <c r="M279" s="69">
        <f t="shared" si="60"/>
        <v>231.54659477547528</v>
      </c>
      <c r="N279" s="67">
        <f t="shared" si="61"/>
        <v>5.2900000000000003E-2</v>
      </c>
      <c r="O279" s="93">
        <f t="shared" si="62"/>
        <v>50349.854318200225</v>
      </c>
      <c r="P279" s="94"/>
      <c r="Q279" s="69">
        <f t="shared" si="54"/>
        <v>349650.1456817998</v>
      </c>
      <c r="R279" s="69">
        <f t="shared" si="63"/>
        <v>0</v>
      </c>
      <c r="S279" s="64">
        <f t="shared" si="55"/>
        <v>54089</v>
      </c>
      <c r="T279" s="70">
        <f t="shared" si="64"/>
        <v>23</v>
      </c>
      <c r="U279" s="71">
        <f t="shared" si="56"/>
        <v>21.826745948394617</v>
      </c>
    </row>
    <row r="280" spans="7:21" ht="14.1" customHeight="1">
      <c r="G280" s="63">
        <f t="shared" si="52"/>
        <v>279</v>
      </c>
      <c r="H280" s="64">
        <f t="shared" si="53"/>
        <v>54118</v>
      </c>
      <c r="I280" s="69">
        <f t="shared" si="57"/>
        <v>2406.4396736584918</v>
      </c>
      <c r="J280" s="66">
        <f t="shared" si="58"/>
        <v>0</v>
      </c>
      <c r="K280" s="92">
        <v>0</v>
      </c>
      <c r="L280" s="69">
        <f t="shared" si="59"/>
        <v>2406.4396736584918</v>
      </c>
      <c r="M280" s="69">
        <f t="shared" si="60"/>
        <v>221.95894111939933</v>
      </c>
      <c r="N280" s="67">
        <f t="shared" si="61"/>
        <v>5.2900000000000003E-2</v>
      </c>
      <c r="O280" s="93">
        <f t="shared" si="62"/>
        <v>48165.373585661138</v>
      </c>
      <c r="P280" s="94"/>
      <c r="Q280" s="69">
        <f t="shared" si="54"/>
        <v>351834.62641433888</v>
      </c>
      <c r="R280" s="69">
        <f t="shared" si="63"/>
        <v>0</v>
      </c>
      <c r="S280" s="64">
        <f t="shared" si="55"/>
        <v>54118</v>
      </c>
      <c r="T280" s="70">
        <f t="shared" si="64"/>
        <v>22</v>
      </c>
      <c r="U280" s="71">
        <f t="shared" si="56"/>
        <v>20.922965520117124</v>
      </c>
    </row>
    <row r="281" spans="7:21" ht="14.1" customHeight="1">
      <c r="G281" s="63">
        <f t="shared" si="52"/>
        <v>280</v>
      </c>
      <c r="H281" s="64">
        <f t="shared" si="53"/>
        <v>54149</v>
      </c>
      <c r="I281" s="69">
        <f t="shared" si="57"/>
        <v>2406.4396736584918</v>
      </c>
      <c r="J281" s="66">
        <f t="shared" si="58"/>
        <v>0</v>
      </c>
      <c r="K281" s="92">
        <v>0</v>
      </c>
      <c r="L281" s="69">
        <f t="shared" si="59"/>
        <v>2406.4396736584918</v>
      </c>
      <c r="M281" s="69">
        <f t="shared" si="60"/>
        <v>212.32902189012287</v>
      </c>
      <c r="N281" s="67">
        <f t="shared" si="61"/>
        <v>5.2900000000000003E-2</v>
      </c>
      <c r="O281" s="93">
        <f t="shared" si="62"/>
        <v>45971.262933892773</v>
      </c>
      <c r="P281" s="94"/>
      <c r="Q281" s="69">
        <f t="shared" si="54"/>
        <v>354028.73706610722</v>
      </c>
      <c r="R281" s="69">
        <f t="shared" si="63"/>
        <v>0</v>
      </c>
      <c r="S281" s="64">
        <f t="shared" si="55"/>
        <v>54149</v>
      </c>
      <c r="T281" s="70">
        <f t="shared" si="64"/>
        <v>21</v>
      </c>
      <c r="U281" s="71">
        <f t="shared" si="56"/>
        <v>20.015200926451602</v>
      </c>
    </row>
    <row r="282" spans="7:21" ht="14.1" customHeight="1">
      <c r="G282" s="63">
        <f t="shared" si="52"/>
        <v>281</v>
      </c>
      <c r="H282" s="64">
        <f t="shared" si="53"/>
        <v>54179</v>
      </c>
      <c r="I282" s="69">
        <f t="shared" si="57"/>
        <v>2406.4396736584918</v>
      </c>
      <c r="J282" s="66">
        <f t="shared" si="58"/>
        <v>0</v>
      </c>
      <c r="K282" s="92">
        <v>0</v>
      </c>
      <c r="L282" s="69">
        <f t="shared" si="59"/>
        <v>2406.4396736584918</v>
      </c>
      <c r="M282" s="69">
        <f t="shared" si="60"/>
        <v>202.65665076691064</v>
      </c>
      <c r="N282" s="67">
        <f t="shared" si="61"/>
        <v>5.2900000000000003E-2</v>
      </c>
      <c r="O282" s="93">
        <f t="shared" si="62"/>
        <v>43767.479911001195</v>
      </c>
      <c r="P282" s="94"/>
      <c r="Q282" s="69">
        <f t="shared" si="54"/>
        <v>356232.52008899883</v>
      </c>
      <c r="R282" s="69">
        <f t="shared" si="63"/>
        <v>0</v>
      </c>
      <c r="S282" s="64">
        <f t="shared" si="55"/>
        <v>54179</v>
      </c>
      <c r="T282" s="70">
        <f t="shared" si="64"/>
        <v>20</v>
      </c>
      <c r="U282" s="71">
        <f t="shared" si="56"/>
        <v>19.103434603869047</v>
      </c>
    </row>
    <row r="283" spans="7:21" ht="14.1" customHeight="1">
      <c r="G283" s="63">
        <f t="shared" si="52"/>
        <v>282</v>
      </c>
      <c r="H283" s="64">
        <f t="shared" si="53"/>
        <v>54210</v>
      </c>
      <c r="I283" s="69">
        <f t="shared" si="57"/>
        <v>2406.4396736584918</v>
      </c>
      <c r="J283" s="66">
        <f t="shared" si="58"/>
        <v>0</v>
      </c>
      <c r="K283" s="92">
        <v>0</v>
      </c>
      <c r="L283" s="69">
        <f t="shared" si="59"/>
        <v>2406.4396736584918</v>
      </c>
      <c r="M283" s="69">
        <f t="shared" si="60"/>
        <v>192.9416406076636</v>
      </c>
      <c r="N283" s="67">
        <f t="shared" si="61"/>
        <v>5.2900000000000003E-2</v>
      </c>
      <c r="O283" s="93">
        <f t="shared" si="62"/>
        <v>41553.981877950369</v>
      </c>
      <c r="P283" s="94"/>
      <c r="Q283" s="69">
        <f t="shared" si="54"/>
        <v>358446.01812204963</v>
      </c>
      <c r="R283" s="69">
        <f t="shared" si="63"/>
        <v>0</v>
      </c>
      <c r="S283" s="64">
        <f t="shared" si="55"/>
        <v>54210</v>
      </c>
      <c r="T283" s="70">
        <f t="shared" si="64"/>
        <v>19</v>
      </c>
      <c r="U283" s="71">
        <f t="shared" si="56"/>
        <v>18.187648911414424</v>
      </c>
    </row>
    <row r="284" spans="7:21" ht="14.1" customHeight="1">
      <c r="G284" s="63">
        <f t="shared" si="52"/>
        <v>283</v>
      </c>
      <c r="H284" s="64">
        <f t="shared" si="53"/>
        <v>54240</v>
      </c>
      <c r="I284" s="69">
        <f t="shared" si="57"/>
        <v>2406.4396736584918</v>
      </c>
      <c r="J284" s="66">
        <f t="shared" si="58"/>
        <v>0</v>
      </c>
      <c r="K284" s="92">
        <v>0</v>
      </c>
      <c r="L284" s="69">
        <f t="shared" si="59"/>
        <v>2406.4396736584918</v>
      </c>
      <c r="M284" s="69">
        <f t="shared" si="60"/>
        <v>183.18380344529788</v>
      </c>
      <c r="N284" s="67">
        <f t="shared" si="61"/>
        <v>5.2900000000000003E-2</v>
      </c>
      <c r="O284" s="93">
        <f t="shared" si="62"/>
        <v>39330.726007737176</v>
      </c>
      <c r="P284" s="94"/>
      <c r="Q284" s="69">
        <f t="shared" si="54"/>
        <v>360669.27399226284</v>
      </c>
      <c r="R284" s="69">
        <f t="shared" si="63"/>
        <v>0</v>
      </c>
      <c r="S284" s="64">
        <f t="shared" si="55"/>
        <v>54240</v>
      </c>
      <c r="T284" s="70">
        <f t="shared" si="64"/>
        <v>18</v>
      </c>
      <c r="U284" s="71">
        <f t="shared" si="56"/>
        <v>17.267826130365542</v>
      </c>
    </row>
    <row r="285" spans="7:21" ht="14.1" customHeight="1">
      <c r="G285" s="63">
        <f t="shared" si="52"/>
        <v>284</v>
      </c>
      <c r="H285" s="64">
        <f t="shared" si="53"/>
        <v>54271</v>
      </c>
      <c r="I285" s="69">
        <f t="shared" si="57"/>
        <v>2406.4396736584918</v>
      </c>
      <c r="J285" s="66">
        <f t="shared" si="58"/>
        <v>0</v>
      </c>
      <c r="K285" s="92">
        <v>0</v>
      </c>
      <c r="L285" s="69">
        <f t="shared" si="59"/>
        <v>2406.4396736584918</v>
      </c>
      <c r="M285" s="69">
        <f t="shared" si="60"/>
        <v>173.38295048410805</v>
      </c>
      <c r="N285" s="67">
        <f t="shared" si="61"/>
        <v>5.2900000000000003E-2</v>
      </c>
      <c r="O285" s="93">
        <f t="shared" si="62"/>
        <v>37097.669284562791</v>
      </c>
      <c r="P285" s="94"/>
      <c r="Q285" s="69">
        <f t="shared" si="54"/>
        <v>362902.33071543719</v>
      </c>
      <c r="R285" s="69">
        <f t="shared" si="63"/>
        <v>0</v>
      </c>
      <c r="S285" s="64">
        <f t="shared" si="55"/>
        <v>54271</v>
      </c>
      <c r="T285" s="70">
        <f t="shared" si="64"/>
        <v>17</v>
      </c>
      <c r="U285" s="71">
        <f t="shared" si="56"/>
        <v>16.343948463890214</v>
      </c>
    </row>
    <row r="286" spans="7:21" ht="14.1" customHeight="1">
      <c r="G286" s="63">
        <f t="shared" si="52"/>
        <v>285</v>
      </c>
      <c r="H286" s="64">
        <f t="shared" si="53"/>
        <v>54302</v>
      </c>
      <c r="I286" s="69">
        <f t="shared" si="57"/>
        <v>2406.4396736584918</v>
      </c>
      <c r="J286" s="66">
        <f t="shared" si="58"/>
        <v>0</v>
      </c>
      <c r="K286" s="92">
        <v>0</v>
      </c>
      <c r="L286" s="69">
        <f t="shared" si="59"/>
        <v>2406.4396736584918</v>
      </c>
      <c r="M286" s="69">
        <f t="shared" si="60"/>
        <v>163.53889209611432</v>
      </c>
      <c r="N286" s="67">
        <f t="shared" si="61"/>
        <v>5.2900000000000003E-2</v>
      </c>
      <c r="O286" s="93">
        <f t="shared" si="62"/>
        <v>34854.768503000414</v>
      </c>
      <c r="P286" s="94"/>
      <c r="Q286" s="69">
        <f t="shared" si="54"/>
        <v>365145.23149699956</v>
      </c>
      <c r="R286" s="69">
        <f t="shared" si="63"/>
        <v>0</v>
      </c>
      <c r="S286" s="64">
        <f t="shared" si="55"/>
        <v>54302</v>
      </c>
      <c r="T286" s="70">
        <f t="shared" si="64"/>
        <v>16</v>
      </c>
      <c r="U286" s="71">
        <f t="shared" si="56"/>
        <v>15.415998036701883</v>
      </c>
    </row>
    <row r="287" spans="7:21" ht="14.1" customHeight="1">
      <c r="G287" s="63">
        <f t="shared" si="52"/>
        <v>286</v>
      </c>
      <c r="H287" s="64">
        <f t="shared" si="53"/>
        <v>54332</v>
      </c>
      <c r="I287" s="69">
        <f t="shared" si="57"/>
        <v>2406.4396736584918</v>
      </c>
      <c r="J287" s="66">
        <f t="shared" si="58"/>
        <v>0</v>
      </c>
      <c r="K287" s="92">
        <v>0</v>
      </c>
      <c r="L287" s="69">
        <f t="shared" si="59"/>
        <v>2406.4396736584918</v>
      </c>
      <c r="M287" s="69">
        <f t="shared" si="60"/>
        <v>153.65143781739349</v>
      </c>
      <c r="N287" s="67">
        <f t="shared" si="61"/>
        <v>5.2900000000000003E-2</v>
      </c>
      <c r="O287" s="93">
        <f t="shared" si="62"/>
        <v>32601.980267159313</v>
      </c>
      <c r="P287" s="94"/>
      <c r="Q287" s="69">
        <f t="shared" si="54"/>
        <v>367398.01973284071</v>
      </c>
      <c r="R287" s="69">
        <f t="shared" si="63"/>
        <v>0</v>
      </c>
      <c r="S287" s="64">
        <f t="shared" si="55"/>
        <v>54332</v>
      </c>
      <c r="T287" s="70">
        <f t="shared" si="64"/>
        <v>15</v>
      </c>
      <c r="U287" s="71">
        <f t="shared" si="56"/>
        <v>14.483956894713607</v>
      </c>
    </row>
    <row r="288" spans="7:21" ht="14.1" customHeight="1">
      <c r="G288" s="63">
        <f t="shared" si="52"/>
        <v>287</v>
      </c>
      <c r="H288" s="64">
        <f t="shared" si="53"/>
        <v>54363</v>
      </c>
      <c r="I288" s="69">
        <f t="shared" si="57"/>
        <v>2406.4396736584918</v>
      </c>
      <c r="J288" s="66">
        <f t="shared" si="58"/>
        <v>0</v>
      </c>
      <c r="K288" s="92">
        <v>0</v>
      </c>
      <c r="L288" s="69">
        <f t="shared" si="59"/>
        <v>2406.4396736584918</v>
      </c>
      <c r="M288" s="69">
        <f t="shared" si="60"/>
        <v>143.72039634439398</v>
      </c>
      <c r="N288" s="67">
        <f t="shared" si="61"/>
        <v>5.2900000000000003E-2</v>
      </c>
      <c r="O288" s="93">
        <f t="shared" si="62"/>
        <v>30339.260989845214</v>
      </c>
      <c r="P288" s="94"/>
      <c r="Q288" s="69">
        <f t="shared" si="54"/>
        <v>369660.73901015479</v>
      </c>
      <c r="R288" s="69">
        <f t="shared" si="63"/>
        <v>0</v>
      </c>
      <c r="S288" s="64">
        <f t="shared" si="55"/>
        <v>54363</v>
      </c>
      <c r="T288" s="70">
        <f t="shared" si="64"/>
        <v>14</v>
      </c>
      <c r="U288" s="71">
        <f t="shared" si="56"/>
        <v>13.54780700469118</v>
      </c>
    </row>
    <row r="289" spans="7:21" ht="14.1" customHeight="1">
      <c r="G289" s="63">
        <f t="shared" si="52"/>
        <v>288</v>
      </c>
      <c r="H289" s="64">
        <f t="shared" si="53"/>
        <v>54393</v>
      </c>
      <c r="I289" s="69">
        <f t="shared" si="57"/>
        <v>2406.4396736584918</v>
      </c>
      <c r="J289" s="66">
        <f t="shared" si="58"/>
        <v>0</v>
      </c>
      <c r="K289" s="92">
        <v>0</v>
      </c>
      <c r="L289" s="69">
        <f t="shared" si="59"/>
        <v>2406.4396736584918</v>
      </c>
      <c r="M289" s="69">
        <f t="shared" si="60"/>
        <v>133.74557553023433</v>
      </c>
      <c r="N289" s="67">
        <f t="shared" si="61"/>
        <v>5.2900000000000003E-2</v>
      </c>
      <c r="O289" s="93">
        <f t="shared" si="62"/>
        <v>28066.566891716953</v>
      </c>
      <c r="P289" s="94"/>
      <c r="Q289" s="69">
        <f t="shared" si="54"/>
        <v>371933.43310828303</v>
      </c>
      <c r="R289" s="69">
        <f t="shared" si="63"/>
        <v>0</v>
      </c>
      <c r="S289" s="64">
        <f t="shared" si="55"/>
        <v>54393</v>
      </c>
      <c r="T289" s="70">
        <f t="shared" si="64"/>
        <v>13</v>
      </c>
      <c r="U289" s="71">
        <f t="shared" si="56"/>
        <v>12.607530253903496</v>
      </c>
    </row>
    <row r="290" spans="7:21" ht="14.1" customHeight="1">
      <c r="G290" s="63">
        <f t="shared" si="52"/>
        <v>289</v>
      </c>
      <c r="H290" s="64">
        <f t="shared" si="53"/>
        <v>54424</v>
      </c>
      <c r="I290" s="69">
        <f t="shared" si="57"/>
        <v>2406.4396736584918</v>
      </c>
      <c r="J290" s="66">
        <f t="shared" si="58"/>
        <v>0</v>
      </c>
      <c r="K290" s="92">
        <v>0</v>
      </c>
      <c r="L290" s="69">
        <f t="shared" si="59"/>
        <v>2406.4396736584918</v>
      </c>
      <c r="M290" s="69">
        <f t="shared" si="60"/>
        <v>123.72678238098557</v>
      </c>
      <c r="N290" s="67">
        <f t="shared" si="61"/>
        <v>5.2900000000000003E-2</v>
      </c>
      <c r="O290" s="93">
        <f t="shared" si="62"/>
        <v>25783.854000439445</v>
      </c>
      <c r="P290" s="94"/>
      <c r="Q290" s="69">
        <f t="shared" si="54"/>
        <v>374216.14599956054</v>
      </c>
      <c r="R290" s="69">
        <f t="shared" si="63"/>
        <v>0</v>
      </c>
      <c r="S290" s="64">
        <f t="shared" si="55"/>
        <v>54424</v>
      </c>
      <c r="T290" s="70">
        <f t="shared" si="64"/>
        <v>12</v>
      </c>
      <c r="U290" s="71">
        <f t="shared" si="56"/>
        <v>11.663108449772778</v>
      </c>
    </row>
    <row r="291" spans="7:21" ht="14.1" customHeight="1">
      <c r="G291" s="63">
        <f t="shared" si="52"/>
        <v>290</v>
      </c>
      <c r="H291" s="64">
        <f t="shared" si="53"/>
        <v>54455</v>
      </c>
      <c r="I291" s="69">
        <f t="shared" si="57"/>
        <v>2406.4396736584918</v>
      </c>
      <c r="J291" s="66">
        <f t="shared" si="58"/>
        <v>0</v>
      </c>
      <c r="K291" s="92">
        <v>0</v>
      </c>
      <c r="L291" s="69">
        <f t="shared" si="59"/>
        <v>2406.4396736584918</v>
      </c>
      <c r="M291" s="69">
        <f t="shared" si="60"/>
        <v>113.66382305193723</v>
      </c>
      <c r="N291" s="67">
        <f t="shared" si="61"/>
        <v>5.2900000000000003E-2</v>
      </c>
      <c r="O291" s="93">
        <f t="shared" si="62"/>
        <v>23491.078149832891</v>
      </c>
      <c r="P291" s="94"/>
      <c r="Q291" s="69">
        <f t="shared" si="54"/>
        <v>376508.9218501671</v>
      </c>
      <c r="R291" s="69">
        <f t="shared" si="63"/>
        <v>0</v>
      </c>
      <c r="S291" s="64">
        <f t="shared" si="55"/>
        <v>54455</v>
      </c>
      <c r="T291" s="70">
        <f t="shared" si="64"/>
        <v>11</v>
      </c>
      <c r="U291" s="71">
        <f t="shared" si="56"/>
        <v>10.714523319522165</v>
      </c>
    </row>
    <row r="292" spans="7:21" ht="14.1" customHeight="1">
      <c r="G292" s="63">
        <f t="shared" si="52"/>
        <v>291</v>
      </c>
      <c r="H292" s="64">
        <f t="shared" si="53"/>
        <v>54483</v>
      </c>
      <c r="I292" s="69">
        <f t="shared" si="57"/>
        <v>2406.4396736584918</v>
      </c>
      <c r="J292" s="66">
        <f t="shared" si="58"/>
        <v>0</v>
      </c>
      <c r="K292" s="92">
        <v>0</v>
      </c>
      <c r="L292" s="69">
        <f t="shared" si="59"/>
        <v>2406.4396736584918</v>
      </c>
      <c r="M292" s="69">
        <f t="shared" si="60"/>
        <v>103.55650284384666</v>
      </c>
      <c r="N292" s="67">
        <f t="shared" si="61"/>
        <v>5.2900000000000003E-2</v>
      </c>
      <c r="O292" s="93">
        <f t="shared" si="62"/>
        <v>21188.194979018244</v>
      </c>
      <c r="P292" s="94"/>
      <c r="Q292" s="69">
        <f t="shared" si="54"/>
        <v>378811.80502098176</v>
      </c>
      <c r="R292" s="69">
        <f t="shared" si="63"/>
        <v>0</v>
      </c>
      <c r="S292" s="64">
        <f t="shared" si="55"/>
        <v>54483</v>
      </c>
      <c r="T292" s="70">
        <f t="shared" si="64"/>
        <v>10</v>
      </c>
      <c r="U292" s="71">
        <f t="shared" si="56"/>
        <v>9.7617565098223871</v>
      </c>
    </row>
    <row r="293" spans="7:21" ht="14.1" customHeight="1">
      <c r="G293" s="63">
        <f t="shared" si="52"/>
        <v>292</v>
      </c>
      <c r="H293" s="64">
        <f t="shared" si="53"/>
        <v>54514</v>
      </c>
      <c r="I293" s="69">
        <f t="shared" si="57"/>
        <v>2406.4396736584918</v>
      </c>
      <c r="J293" s="66">
        <f t="shared" si="58"/>
        <v>0</v>
      </c>
      <c r="K293" s="92">
        <v>0</v>
      </c>
      <c r="L293" s="69">
        <f t="shared" si="59"/>
        <v>2406.4396736584918</v>
      </c>
      <c r="M293" s="69">
        <f t="shared" si="60"/>
        <v>93.4046261991721</v>
      </c>
      <c r="N293" s="67">
        <f t="shared" si="61"/>
        <v>5.2900000000000003E-2</v>
      </c>
      <c r="O293" s="93">
        <f t="shared" si="62"/>
        <v>18875.159931558923</v>
      </c>
      <c r="P293" s="94"/>
      <c r="Q293" s="69">
        <f t="shared" si="54"/>
        <v>381124.84006844106</v>
      </c>
      <c r="R293" s="69">
        <f t="shared" si="63"/>
        <v>0</v>
      </c>
      <c r="S293" s="64">
        <f t="shared" si="55"/>
        <v>54514</v>
      </c>
      <c r="T293" s="70">
        <f t="shared" si="64"/>
        <v>9</v>
      </c>
      <c r="U293" s="71">
        <f t="shared" si="56"/>
        <v>8.8047895864364989</v>
      </c>
    </row>
    <row r="294" spans="7:21" ht="14.1" customHeight="1">
      <c r="G294" s="63">
        <f t="shared" si="52"/>
        <v>293</v>
      </c>
      <c r="H294" s="64">
        <f t="shared" si="53"/>
        <v>54544</v>
      </c>
      <c r="I294" s="69">
        <f t="shared" si="57"/>
        <v>2406.4396736584918</v>
      </c>
      <c r="J294" s="66">
        <f t="shared" si="58"/>
        <v>0</v>
      </c>
      <c r="K294" s="92">
        <v>0</v>
      </c>
      <c r="L294" s="69">
        <f t="shared" si="59"/>
        <v>2406.4396736584918</v>
      </c>
      <c r="M294" s="69">
        <f t="shared" si="60"/>
        <v>83.207996698288923</v>
      </c>
      <c r="N294" s="67">
        <f t="shared" si="61"/>
        <v>5.2900000000000003E-2</v>
      </c>
      <c r="O294" s="93">
        <f t="shared" si="62"/>
        <v>16551.928254598719</v>
      </c>
      <c r="P294" s="94"/>
      <c r="Q294" s="69">
        <f t="shared" si="54"/>
        <v>383448.07174540131</v>
      </c>
      <c r="R294" s="69">
        <f t="shared" si="63"/>
        <v>0</v>
      </c>
      <c r="S294" s="64">
        <f t="shared" si="55"/>
        <v>54544</v>
      </c>
      <c r="T294" s="70">
        <f t="shared" si="64"/>
        <v>8</v>
      </c>
      <c r="U294" s="71">
        <f t="shared" si="56"/>
        <v>7.8436040338633566</v>
      </c>
    </row>
    <row r="295" spans="7:21" ht="14.1" customHeight="1">
      <c r="G295" s="63">
        <f t="shared" si="52"/>
        <v>294</v>
      </c>
      <c r="H295" s="64">
        <f t="shared" si="53"/>
        <v>54575</v>
      </c>
      <c r="I295" s="69">
        <f t="shared" si="57"/>
        <v>2406.4396736584918</v>
      </c>
      <c r="J295" s="66">
        <f t="shared" si="58"/>
        <v>0</v>
      </c>
      <c r="K295" s="92">
        <v>0</v>
      </c>
      <c r="L295" s="69">
        <f t="shared" si="59"/>
        <v>2406.4396736584918</v>
      </c>
      <c r="M295" s="69">
        <f t="shared" si="60"/>
        <v>72.966417055689362</v>
      </c>
      <c r="N295" s="67">
        <f t="shared" si="61"/>
        <v>5.2900000000000003E-2</v>
      </c>
      <c r="O295" s="93">
        <f t="shared" si="62"/>
        <v>14218.454997995917</v>
      </c>
      <c r="P295" s="94"/>
      <c r="Q295" s="69">
        <f t="shared" si="54"/>
        <v>385781.54500200407</v>
      </c>
      <c r="R295" s="69">
        <f t="shared" si="63"/>
        <v>0</v>
      </c>
      <c r="S295" s="64">
        <f t="shared" si="55"/>
        <v>54575</v>
      </c>
      <c r="T295" s="70">
        <f t="shared" si="64"/>
        <v>7</v>
      </c>
      <c r="U295" s="71">
        <f t="shared" si="56"/>
        <v>6.878181254979272</v>
      </c>
    </row>
    <row r="296" spans="7:21" ht="14.1" customHeight="1">
      <c r="G296" s="63">
        <f t="shared" si="52"/>
        <v>295</v>
      </c>
      <c r="H296" s="64">
        <f t="shared" si="53"/>
        <v>54605</v>
      </c>
      <c r="I296" s="69">
        <f t="shared" si="57"/>
        <v>2406.4396736584918</v>
      </c>
      <c r="J296" s="66">
        <f t="shared" si="58"/>
        <v>0</v>
      </c>
      <c r="K296" s="92">
        <v>0</v>
      </c>
      <c r="L296" s="69">
        <f t="shared" si="59"/>
        <v>2406.4396736584918</v>
      </c>
      <c r="M296" s="69">
        <f t="shared" si="60"/>
        <v>62.679689116165342</v>
      </c>
      <c r="N296" s="67">
        <f t="shared" si="61"/>
        <v>5.2900000000000003E-2</v>
      </c>
      <c r="O296" s="93">
        <f t="shared" si="62"/>
        <v>11874.695013453591</v>
      </c>
      <c r="P296" s="94"/>
      <c r="Q296" s="69">
        <f t="shared" si="54"/>
        <v>388125.3049865464</v>
      </c>
      <c r="R296" s="69">
        <f t="shared" si="63"/>
        <v>0</v>
      </c>
      <c r="S296" s="64">
        <f t="shared" si="55"/>
        <v>54605</v>
      </c>
      <c r="T296" s="70">
        <f t="shared" si="64"/>
        <v>6</v>
      </c>
      <c r="U296" s="71">
        <f t="shared" si="56"/>
        <v>5.9085025706783192</v>
      </c>
    </row>
    <row r="297" spans="7:21" ht="14.1" customHeight="1">
      <c r="G297" s="63">
        <f t="shared" si="52"/>
        <v>296</v>
      </c>
      <c r="H297" s="64">
        <f t="shared" si="53"/>
        <v>54636</v>
      </c>
      <c r="I297" s="69">
        <f t="shared" si="57"/>
        <v>2406.4396736584918</v>
      </c>
      <c r="J297" s="66">
        <f t="shared" si="58"/>
        <v>0</v>
      </c>
      <c r="K297" s="92">
        <v>0</v>
      </c>
      <c r="L297" s="69">
        <f t="shared" si="59"/>
        <v>2406.4396736584918</v>
      </c>
      <c r="M297" s="69">
        <f t="shared" si="60"/>
        <v>52.347613850974582</v>
      </c>
      <c r="N297" s="67">
        <f t="shared" si="61"/>
        <v>5.2900000000000003E-2</v>
      </c>
      <c r="O297" s="93">
        <f t="shared" si="62"/>
        <v>9520.6029536460737</v>
      </c>
      <c r="P297" s="94"/>
      <c r="Q297" s="69">
        <f t="shared" si="54"/>
        <v>390479.3970463539</v>
      </c>
      <c r="R297" s="69">
        <f t="shared" si="63"/>
        <v>0</v>
      </c>
      <c r="S297" s="64">
        <f t="shared" si="55"/>
        <v>54636</v>
      </c>
      <c r="T297" s="70">
        <f t="shared" si="64"/>
        <v>5</v>
      </c>
      <c r="U297" s="71">
        <f t="shared" si="56"/>
        <v>4.9345492195106644</v>
      </c>
    </row>
    <row r="298" spans="7:21" ht="14.1" customHeight="1">
      <c r="G298" s="63">
        <f t="shared" si="52"/>
        <v>297</v>
      </c>
      <c r="H298" s="64">
        <f t="shared" si="53"/>
        <v>54667</v>
      </c>
      <c r="I298" s="69">
        <f t="shared" si="57"/>
        <v>2406.4396736584918</v>
      </c>
      <c r="J298" s="66">
        <f t="shared" si="58"/>
        <v>0</v>
      </c>
      <c r="K298" s="92">
        <v>0</v>
      </c>
      <c r="L298" s="69">
        <f t="shared" si="59"/>
        <v>2406.4396736584918</v>
      </c>
      <c r="M298" s="69">
        <f t="shared" si="60"/>
        <v>41.969991353989776</v>
      </c>
      <c r="N298" s="67">
        <f t="shared" si="61"/>
        <v>5.2900000000000003E-2</v>
      </c>
      <c r="O298" s="93">
        <f t="shared" si="62"/>
        <v>7156.1332713415723</v>
      </c>
      <c r="P298" s="94"/>
      <c r="Q298" s="69">
        <f t="shared" si="54"/>
        <v>392843.86672865844</v>
      </c>
      <c r="R298" s="69">
        <f t="shared" si="63"/>
        <v>0</v>
      </c>
      <c r="S298" s="64">
        <f t="shared" si="55"/>
        <v>54667</v>
      </c>
      <c r="T298" s="70">
        <f t="shared" si="64"/>
        <v>4</v>
      </c>
      <c r="U298" s="71">
        <f t="shared" si="56"/>
        <v>3.9563023573200029</v>
      </c>
    </row>
    <row r="299" spans="7:21" ht="14.1" customHeight="1">
      <c r="G299" s="63">
        <f t="shared" si="52"/>
        <v>298</v>
      </c>
      <c r="H299" s="64">
        <f t="shared" si="53"/>
        <v>54697</v>
      </c>
      <c r="I299" s="69">
        <f t="shared" si="57"/>
        <v>2406.4396736584918</v>
      </c>
      <c r="J299" s="66">
        <f t="shared" si="58"/>
        <v>0</v>
      </c>
      <c r="K299" s="92">
        <v>0</v>
      </c>
      <c r="L299" s="69">
        <f t="shared" si="59"/>
        <v>2406.4396736584918</v>
      </c>
      <c r="M299" s="69">
        <f t="shared" si="60"/>
        <v>31.546620837830766</v>
      </c>
      <c r="N299" s="67">
        <f t="shared" si="61"/>
        <v>5.2900000000000003E-2</v>
      </c>
      <c r="O299" s="93">
        <f t="shared" si="62"/>
        <v>4781.2402185209121</v>
      </c>
      <c r="P299" s="94"/>
      <c r="Q299" s="69">
        <f t="shared" si="54"/>
        <v>395218.75978147908</v>
      </c>
      <c r="R299" s="69">
        <f t="shared" si="63"/>
        <v>0</v>
      </c>
      <c r="S299" s="64">
        <f t="shared" si="55"/>
        <v>54697</v>
      </c>
      <c r="T299" s="70">
        <f t="shared" si="64"/>
        <v>3</v>
      </c>
      <c r="U299" s="71">
        <f t="shared" si="56"/>
        <v>2.9737430568785079</v>
      </c>
    </row>
    <row r="300" spans="7:21" ht="14.1" customHeight="1">
      <c r="G300" s="63">
        <f t="shared" si="52"/>
        <v>299</v>
      </c>
      <c r="H300" s="64">
        <f t="shared" si="53"/>
        <v>54728</v>
      </c>
      <c r="I300" s="69">
        <f t="shared" si="57"/>
        <v>2406.4396736584918</v>
      </c>
      <c r="J300" s="66">
        <f t="shared" si="58"/>
        <v>0</v>
      </c>
      <c r="K300" s="92">
        <v>0</v>
      </c>
      <c r="L300" s="69">
        <f t="shared" si="59"/>
        <v>2406.4396736584918</v>
      </c>
      <c r="M300" s="69">
        <f t="shared" si="60"/>
        <v>21.077300629979689</v>
      </c>
      <c r="N300" s="67">
        <f t="shared" si="61"/>
        <v>5.2900000000000003E-2</v>
      </c>
      <c r="O300" s="93">
        <f t="shared" si="62"/>
        <v>2395.8778454924</v>
      </c>
      <c r="P300" s="94"/>
      <c r="Q300" s="69">
        <f t="shared" si="54"/>
        <v>397604.12215450761</v>
      </c>
      <c r="R300" s="69">
        <f t="shared" si="63"/>
        <v>0</v>
      </c>
      <c r="S300" s="64">
        <f t="shared" si="55"/>
        <v>54728</v>
      </c>
      <c r="T300" s="70">
        <f t="shared" si="64"/>
        <v>2</v>
      </c>
      <c r="U300" s="71">
        <f t="shared" si="56"/>
        <v>1.9868523075209015</v>
      </c>
    </row>
    <row r="301" spans="7:21" ht="14.1" customHeight="1">
      <c r="G301" s="63">
        <f t="shared" si="52"/>
        <v>300</v>
      </c>
      <c r="H301" s="64">
        <f t="shared" si="53"/>
        <v>54758</v>
      </c>
      <c r="I301" s="69">
        <f t="shared" si="57"/>
        <v>2406.4396736584918</v>
      </c>
      <c r="J301" s="66">
        <f t="shared" si="58"/>
        <v>0</v>
      </c>
      <c r="K301" s="92">
        <v>0</v>
      </c>
      <c r="L301" s="69">
        <f t="shared" si="59"/>
        <v>2406.4396736584918</v>
      </c>
      <c r="M301" s="69">
        <f t="shared" si="60"/>
        <v>10.561828168878996</v>
      </c>
      <c r="N301" s="67">
        <f t="shared" si="61"/>
        <v>5.2900000000000003E-2</v>
      </c>
      <c r="O301" s="93">
        <f t="shared" si="62"/>
        <v>0</v>
      </c>
      <c r="P301" s="94"/>
      <c r="Q301" s="69">
        <f t="shared" si="54"/>
        <v>400000</v>
      </c>
      <c r="R301" s="69">
        <f t="shared" si="63"/>
        <v>0</v>
      </c>
      <c r="S301" s="64">
        <f t="shared" si="55"/>
        <v>54758</v>
      </c>
      <c r="T301" s="70">
        <f t="shared" si="64"/>
        <v>1</v>
      </c>
      <c r="U301" s="71">
        <f t="shared" si="56"/>
        <v>0.99561101477652847</v>
      </c>
    </row>
    <row r="302" spans="7:21" ht="14.1" customHeight="1">
      <c r="G302" s="63">
        <f t="shared" si="52"/>
        <v>301</v>
      </c>
      <c r="H302" s="64">
        <f t="shared" si="53"/>
        <v>54789</v>
      </c>
      <c r="I302" s="69">
        <f t="shared" si="57"/>
        <v>2406.4396736584918</v>
      </c>
      <c r="J302" s="66">
        <f t="shared" si="58"/>
        <v>0</v>
      </c>
      <c r="K302" s="92">
        <v>0</v>
      </c>
      <c r="L302" s="69">
        <f t="shared" si="59"/>
        <v>0</v>
      </c>
      <c r="M302" s="69">
        <f t="shared" si="60"/>
        <v>0</v>
      </c>
      <c r="N302" s="67">
        <f t="shared" si="61"/>
        <v>5.2900000000000003E-2</v>
      </c>
      <c r="O302" s="93">
        <f t="shared" si="62"/>
        <v>0</v>
      </c>
      <c r="P302" s="94"/>
      <c r="Q302" s="69">
        <f t="shared" si="54"/>
        <v>400000</v>
      </c>
      <c r="R302" s="69">
        <f t="shared" si="63"/>
        <v>0</v>
      </c>
      <c r="S302" s="64">
        <f t="shared" si="55"/>
        <v>54789</v>
      </c>
      <c r="T302" s="70">
        <f t="shared" si="64"/>
        <v>0</v>
      </c>
      <c r="U302" s="71">
        <f t="shared" si="56"/>
        <v>0</v>
      </c>
    </row>
    <row r="303" spans="7:21" ht="14.1" customHeight="1">
      <c r="G303" s="63">
        <f t="shared" si="52"/>
        <v>302</v>
      </c>
      <c r="H303" s="64">
        <f t="shared" si="53"/>
        <v>54820</v>
      </c>
      <c r="I303" s="69">
        <f t="shared" si="57"/>
        <v>2406.4396736584918</v>
      </c>
      <c r="J303" s="66">
        <f t="shared" si="58"/>
        <v>0</v>
      </c>
      <c r="K303" s="92">
        <v>0</v>
      </c>
      <c r="L303" s="69">
        <f t="shared" si="59"/>
        <v>0</v>
      </c>
      <c r="M303" s="69">
        <f t="shared" si="60"/>
        <v>0</v>
      </c>
      <c r="N303" s="67">
        <f t="shared" si="61"/>
        <v>5.2900000000000003E-2</v>
      </c>
      <c r="O303" s="93">
        <f t="shared" si="62"/>
        <v>0</v>
      </c>
      <c r="P303" s="94"/>
      <c r="Q303" s="69">
        <f t="shared" si="54"/>
        <v>400000</v>
      </c>
      <c r="R303" s="69">
        <f t="shared" si="63"/>
        <v>0</v>
      </c>
      <c r="S303" s="64">
        <f t="shared" si="55"/>
        <v>54820</v>
      </c>
      <c r="T303" s="70">
        <f t="shared" si="64"/>
        <v>-1</v>
      </c>
      <c r="U303" s="71">
        <f t="shared" si="56"/>
        <v>-1.0000000000000031</v>
      </c>
    </row>
    <row r="304" spans="7:21" ht="14.1" customHeight="1">
      <c r="G304" s="63">
        <f t="shared" si="52"/>
        <v>303</v>
      </c>
      <c r="H304" s="64">
        <f t="shared" si="53"/>
        <v>54848</v>
      </c>
      <c r="I304" s="69">
        <f t="shared" si="57"/>
        <v>2406.4396736584918</v>
      </c>
      <c r="J304" s="66">
        <f t="shared" si="58"/>
        <v>0</v>
      </c>
      <c r="K304" s="92">
        <v>0</v>
      </c>
      <c r="L304" s="69">
        <f t="shared" si="59"/>
        <v>0</v>
      </c>
      <c r="M304" s="69">
        <f t="shared" si="60"/>
        <v>0</v>
      </c>
      <c r="N304" s="67">
        <f t="shared" si="61"/>
        <v>5.2900000000000003E-2</v>
      </c>
      <c r="O304" s="93">
        <f t="shared" si="62"/>
        <v>0</v>
      </c>
      <c r="P304" s="94"/>
      <c r="Q304" s="69">
        <f t="shared" si="54"/>
        <v>400000</v>
      </c>
      <c r="R304" s="69">
        <f t="shared" si="63"/>
        <v>0</v>
      </c>
      <c r="S304" s="64">
        <f t="shared" si="55"/>
        <v>54848</v>
      </c>
      <c r="T304" s="70">
        <f t="shared" si="64"/>
        <v>-2</v>
      </c>
      <c r="U304" s="71">
        <f t="shared" si="56"/>
        <v>-2.0044083333333629</v>
      </c>
    </row>
    <row r="305" spans="7:21" ht="14.1" customHeight="1">
      <c r="G305" s="63">
        <f t="shared" si="52"/>
        <v>304</v>
      </c>
      <c r="H305" s="64">
        <f t="shared" si="53"/>
        <v>54879</v>
      </c>
      <c r="I305" s="69">
        <f t="shared" si="57"/>
        <v>2406.4396736584918</v>
      </c>
      <c r="J305" s="66">
        <f t="shared" si="58"/>
        <v>0</v>
      </c>
      <c r="K305" s="92">
        <v>0</v>
      </c>
      <c r="L305" s="69">
        <f t="shared" si="59"/>
        <v>0</v>
      </c>
      <c r="M305" s="69">
        <f t="shared" si="60"/>
        <v>0</v>
      </c>
      <c r="N305" s="67">
        <f t="shared" si="61"/>
        <v>5.2900000000000003E-2</v>
      </c>
      <c r="O305" s="93">
        <f t="shared" si="62"/>
        <v>0</v>
      </c>
      <c r="P305" s="94"/>
      <c r="Q305" s="69">
        <f t="shared" si="54"/>
        <v>400000</v>
      </c>
      <c r="R305" s="69">
        <f t="shared" si="63"/>
        <v>0</v>
      </c>
      <c r="S305" s="64">
        <f t="shared" si="55"/>
        <v>54879</v>
      </c>
      <c r="T305" s="70">
        <f t="shared" si="64"/>
        <v>-3</v>
      </c>
      <c r="U305" s="71">
        <f t="shared" si="56"/>
        <v>-3.013244433402817</v>
      </c>
    </row>
    <row r="306" spans="7:21" ht="14.1" customHeight="1">
      <c r="G306" s="63">
        <f t="shared" si="52"/>
        <v>305</v>
      </c>
      <c r="H306" s="64">
        <f t="shared" si="53"/>
        <v>54909</v>
      </c>
      <c r="I306" s="69">
        <f t="shared" si="57"/>
        <v>2406.4396736584918</v>
      </c>
      <c r="J306" s="66">
        <f t="shared" si="58"/>
        <v>0</v>
      </c>
      <c r="K306" s="92">
        <v>0</v>
      </c>
      <c r="L306" s="69">
        <f t="shared" si="59"/>
        <v>0</v>
      </c>
      <c r="M306" s="69">
        <f t="shared" si="60"/>
        <v>0</v>
      </c>
      <c r="N306" s="67">
        <f t="shared" si="61"/>
        <v>5.2900000000000003E-2</v>
      </c>
      <c r="O306" s="93">
        <f t="shared" si="62"/>
        <v>0</v>
      </c>
      <c r="P306" s="94"/>
      <c r="Q306" s="69">
        <f t="shared" si="54"/>
        <v>400000</v>
      </c>
      <c r="R306" s="69">
        <f t="shared" si="63"/>
        <v>0</v>
      </c>
      <c r="S306" s="64">
        <f t="shared" si="55"/>
        <v>54909</v>
      </c>
      <c r="T306" s="70">
        <f t="shared" si="64"/>
        <v>-4</v>
      </c>
      <c r="U306" s="71">
        <f t="shared" si="56"/>
        <v>-4.0265278192800942</v>
      </c>
    </row>
    <row r="307" spans="7:21" ht="14.1" customHeight="1">
      <c r="G307" s="63">
        <f t="shared" si="52"/>
        <v>306</v>
      </c>
      <c r="H307" s="64">
        <f t="shared" si="53"/>
        <v>54940</v>
      </c>
      <c r="I307" s="69">
        <f t="shared" si="57"/>
        <v>2406.4396736584918</v>
      </c>
      <c r="J307" s="66">
        <f t="shared" si="58"/>
        <v>0</v>
      </c>
      <c r="K307" s="92">
        <v>0</v>
      </c>
      <c r="L307" s="69">
        <f t="shared" si="59"/>
        <v>0</v>
      </c>
      <c r="M307" s="69">
        <f t="shared" si="60"/>
        <v>0</v>
      </c>
      <c r="N307" s="67">
        <f t="shared" si="61"/>
        <v>5.2900000000000003E-2</v>
      </c>
      <c r="O307" s="93">
        <f t="shared" si="62"/>
        <v>0</v>
      </c>
      <c r="P307" s="94"/>
      <c r="Q307" s="69">
        <f t="shared" si="54"/>
        <v>400000</v>
      </c>
      <c r="R307" s="69">
        <f t="shared" si="63"/>
        <v>0</v>
      </c>
      <c r="S307" s="64">
        <f t="shared" si="55"/>
        <v>54940</v>
      </c>
      <c r="T307" s="70">
        <f t="shared" si="64"/>
        <v>-5</v>
      </c>
      <c r="U307" s="71">
        <f t="shared" si="56"/>
        <v>-5.0442780960834277</v>
      </c>
    </row>
    <row r="308" spans="7:21" ht="14.1" customHeight="1">
      <c r="G308" s="63">
        <f t="shared" si="52"/>
        <v>307</v>
      </c>
      <c r="H308" s="64">
        <f t="shared" si="53"/>
        <v>54970</v>
      </c>
      <c r="I308" s="69">
        <f t="shared" si="57"/>
        <v>2406.4396736584918</v>
      </c>
      <c r="J308" s="66">
        <f t="shared" si="58"/>
        <v>0</v>
      </c>
      <c r="K308" s="92">
        <v>0</v>
      </c>
      <c r="L308" s="69">
        <f t="shared" si="59"/>
        <v>0</v>
      </c>
      <c r="M308" s="69">
        <f t="shared" si="60"/>
        <v>0</v>
      </c>
      <c r="N308" s="67">
        <f t="shared" si="61"/>
        <v>5.2900000000000003E-2</v>
      </c>
      <c r="O308" s="93">
        <f t="shared" si="62"/>
        <v>0</v>
      </c>
      <c r="P308" s="94"/>
      <c r="Q308" s="69">
        <f t="shared" si="54"/>
        <v>400000</v>
      </c>
      <c r="R308" s="69">
        <f t="shared" si="63"/>
        <v>0</v>
      </c>
      <c r="S308" s="64">
        <f t="shared" si="55"/>
        <v>54970</v>
      </c>
      <c r="T308" s="70">
        <f t="shared" si="64"/>
        <v>-6</v>
      </c>
      <c r="U308" s="71">
        <f t="shared" si="56"/>
        <v>-6.0665149553570421</v>
      </c>
    </row>
    <row r="309" spans="7:21" ht="14.1" customHeight="1">
      <c r="G309" s="63">
        <f t="shared" si="52"/>
        <v>308</v>
      </c>
      <c r="H309" s="64">
        <f t="shared" si="53"/>
        <v>55001</v>
      </c>
      <c r="I309" s="69">
        <f t="shared" si="57"/>
        <v>2406.4396736584918</v>
      </c>
      <c r="J309" s="66">
        <f t="shared" si="58"/>
        <v>0</v>
      </c>
      <c r="K309" s="92">
        <v>0</v>
      </c>
      <c r="L309" s="69">
        <f t="shared" si="59"/>
        <v>0</v>
      </c>
      <c r="M309" s="69">
        <f t="shared" si="60"/>
        <v>0</v>
      </c>
      <c r="N309" s="67">
        <f t="shared" si="61"/>
        <v>5.2900000000000003E-2</v>
      </c>
      <c r="O309" s="93">
        <f t="shared" si="62"/>
        <v>0</v>
      </c>
      <c r="P309" s="94"/>
      <c r="Q309" s="69">
        <f t="shared" si="54"/>
        <v>400000</v>
      </c>
      <c r="R309" s="69">
        <f t="shared" si="63"/>
        <v>0</v>
      </c>
      <c r="S309" s="64">
        <f t="shared" si="55"/>
        <v>55001</v>
      </c>
      <c r="T309" s="70">
        <f t="shared" si="64"/>
        <v>-7</v>
      </c>
      <c r="U309" s="71">
        <f t="shared" si="56"/>
        <v>-7.0932581754518917</v>
      </c>
    </row>
    <row r="310" spans="7:21" ht="14.1" customHeight="1">
      <c r="G310" s="63">
        <f t="shared" si="52"/>
        <v>309</v>
      </c>
      <c r="H310" s="64">
        <f t="shared" si="53"/>
        <v>55032</v>
      </c>
      <c r="I310" s="69">
        <f t="shared" si="57"/>
        <v>2406.4396736584918</v>
      </c>
      <c r="J310" s="66">
        <f t="shared" si="58"/>
        <v>0</v>
      </c>
      <c r="K310" s="92">
        <v>0</v>
      </c>
      <c r="L310" s="69">
        <f t="shared" si="59"/>
        <v>0</v>
      </c>
      <c r="M310" s="69">
        <f t="shared" si="60"/>
        <v>0</v>
      </c>
      <c r="N310" s="67">
        <f t="shared" si="61"/>
        <v>5.2900000000000003E-2</v>
      </c>
      <c r="O310" s="93">
        <f t="shared" si="62"/>
        <v>0</v>
      </c>
      <c r="P310" s="94"/>
      <c r="Q310" s="69">
        <f t="shared" si="54"/>
        <v>400000</v>
      </c>
      <c r="R310" s="69">
        <f t="shared" si="63"/>
        <v>0</v>
      </c>
      <c r="S310" s="64">
        <f t="shared" si="55"/>
        <v>55032</v>
      </c>
      <c r="T310" s="70">
        <f t="shared" si="64"/>
        <v>-8</v>
      </c>
      <c r="U310" s="71">
        <f t="shared" si="56"/>
        <v>-8.1245276219087206</v>
      </c>
    </row>
    <row r="311" spans="7:21" ht="14.1" customHeight="1">
      <c r="G311" s="63">
        <f t="shared" si="52"/>
        <v>310</v>
      </c>
      <c r="H311" s="64">
        <f t="shared" si="53"/>
        <v>55062</v>
      </c>
      <c r="I311" s="69">
        <f t="shared" si="57"/>
        <v>2406.4396736584918</v>
      </c>
      <c r="J311" s="66">
        <f t="shared" si="58"/>
        <v>0</v>
      </c>
      <c r="K311" s="92">
        <v>0</v>
      </c>
      <c r="L311" s="69">
        <f t="shared" si="59"/>
        <v>0</v>
      </c>
      <c r="M311" s="69">
        <f t="shared" si="60"/>
        <v>0</v>
      </c>
      <c r="N311" s="67">
        <f t="shared" si="61"/>
        <v>5.2900000000000003E-2</v>
      </c>
      <c r="O311" s="93">
        <f t="shared" si="62"/>
        <v>0</v>
      </c>
      <c r="P311" s="94"/>
      <c r="Q311" s="69">
        <f t="shared" si="54"/>
        <v>400000</v>
      </c>
      <c r="R311" s="69">
        <f t="shared" si="63"/>
        <v>0</v>
      </c>
      <c r="S311" s="64">
        <f t="shared" si="55"/>
        <v>55062</v>
      </c>
      <c r="T311" s="70">
        <f t="shared" si="64"/>
        <v>-9</v>
      </c>
      <c r="U311" s="71">
        <f t="shared" si="56"/>
        <v>-9.1603432478419737</v>
      </c>
    </row>
    <row r="312" spans="7:21" ht="14.1" customHeight="1">
      <c r="G312" s="63">
        <f t="shared" si="52"/>
        <v>311</v>
      </c>
      <c r="H312" s="64">
        <f t="shared" si="53"/>
        <v>55093</v>
      </c>
      <c r="I312" s="69">
        <f t="shared" si="57"/>
        <v>2406.4396736584918</v>
      </c>
      <c r="J312" s="66">
        <f t="shared" si="58"/>
        <v>0</v>
      </c>
      <c r="K312" s="92">
        <v>0</v>
      </c>
      <c r="L312" s="69">
        <f t="shared" si="59"/>
        <v>0</v>
      </c>
      <c r="M312" s="69">
        <f t="shared" si="60"/>
        <v>0</v>
      </c>
      <c r="N312" s="67">
        <f t="shared" si="61"/>
        <v>5.2900000000000003E-2</v>
      </c>
      <c r="O312" s="93">
        <f t="shared" si="62"/>
        <v>0</v>
      </c>
      <c r="P312" s="94"/>
      <c r="Q312" s="69">
        <f t="shared" si="54"/>
        <v>400000</v>
      </c>
      <c r="R312" s="69">
        <f t="shared" si="63"/>
        <v>0</v>
      </c>
      <c r="S312" s="64">
        <f t="shared" si="55"/>
        <v>55093</v>
      </c>
      <c r="T312" s="70">
        <f t="shared" si="64"/>
        <v>-10</v>
      </c>
      <c r="U312" s="71">
        <f t="shared" si="56"/>
        <v>-10.20072509432624</v>
      </c>
    </row>
    <row r="313" spans="7:21" ht="14.1" customHeight="1">
      <c r="G313" s="63">
        <f t="shared" si="52"/>
        <v>312</v>
      </c>
      <c r="H313" s="64">
        <f t="shared" si="53"/>
        <v>55123</v>
      </c>
      <c r="I313" s="69">
        <f t="shared" si="57"/>
        <v>2406.4396736584918</v>
      </c>
      <c r="J313" s="66">
        <f t="shared" si="58"/>
        <v>0</v>
      </c>
      <c r="K313" s="92">
        <v>0</v>
      </c>
      <c r="L313" s="69">
        <f t="shared" si="59"/>
        <v>0</v>
      </c>
      <c r="M313" s="69">
        <f t="shared" si="60"/>
        <v>0</v>
      </c>
      <c r="N313" s="67">
        <f t="shared" si="61"/>
        <v>5.2900000000000003E-2</v>
      </c>
      <c r="O313" s="93">
        <f t="shared" si="62"/>
        <v>0</v>
      </c>
      <c r="P313" s="94"/>
      <c r="Q313" s="69">
        <f t="shared" si="54"/>
        <v>400000</v>
      </c>
      <c r="R313" s="69">
        <f t="shared" si="63"/>
        <v>0</v>
      </c>
      <c r="S313" s="64">
        <f t="shared" si="55"/>
        <v>55123</v>
      </c>
      <c r="T313" s="70">
        <f t="shared" si="64"/>
        <v>-11</v>
      </c>
      <c r="U313" s="71">
        <f t="shared" si="56"/>
        <v>-11.245693290783727</v>
      </c>
    </row>
    <row r="314" spans="7:21" ht="14.1" customHeight="1">
      <c r="G314" s="63">
        <f t="shared" si="52"/>
        <v>313</v>
      </c>
      <c r="H314" s="64">
        <f t="shared" si="53"/>
        <v>55154</v>
      </c>
      <c r="I314" s="69">
        <f t="shared" si="57"/>
        <v>2406.4396736584918</v>
      </c>
      <c r="J314" s="66">
        <f t="shared" si="58"/>
        <v>0</v>
      </c>
      <c r="K314" s="92">
        <v>0</v>
      </c>
      <c r="L314" s="69">
        <f t="shared" si="59"/>
        <v>0</v>
      </c>
      <c r="M314" s="69">
        <f t="shared" si="60"/>
        <v>0</v>
      </c>
      <c r="N314" s="67">
        <f t="shared" si="61"/>
        <v>5.2900000000000003E-2</v>
      </c>
      <c r="O314" s="93">
        <f t="shared" si="62"/>
        <v>0</v>
      </c>
      <c r="P314" s="94"/>
      <c r="Q314" s="69">
        <f t="shared" si="54"/>
        <v>400000</v>
      </c>
      <c r="R314" s="69">
        <f t="shared" si="63"/>
        <v>0</v>
      </c>
      <c r="S314" s="64">
        <f t="shared" si="55"/>
        <v>55154</v>
      </c>
      <c r="T314" s="70">
        <f t="shared" si="64"/>
        <v>-12</v>
      </c>
      <c r="U314" s="71">
        <f t="shared" si="56"/>
        <v>-12.295268055373985</v>
      </c>
    </row>
    <row r="315" spans="7:21" ht="14.1" customHeight="1">
      <c r="G315" s="63">
        <f t="shared" si="52"/>
        <v>314</v>
      </c>
      <c r="H315" s="64">
        <f t="shared" si="53"/>
        <v>55185</v>
      </c>
      <c r="I315" s="69">
        <f t="shared" si="57"/>
        <v>2406.4396736584918</v>
      </c>
      <c r="J315" s="66">
        <f t="shared" si="58"/>
        <v>0</v>
      </c>
      <c r="K315" s="92">
        <v>0</v>
      </c>
      <c r="L315" s="69">
        <f t="shared" si="59"/>
        <v>0</v>
      </c>
      <c r="M315" s="69">
        <f t="shared" si="60"/>
        <v>0</v>
      </c>
      <c r="N315" s="67">
        <f t="shared" si="61"/>
        <v>5.2900000000000003E-2</v>
      </c>
      <c r="O315" s="93">
        <f t="shared" si="62"/>
        <v>0</v>
      </c>
      <c r="P315" s="94"/>
      <c r="Q315" s="69">
        <f t="shared" si="54"/>
        <v>400000</v>
      </c>
      <c r="R315" s="69">
        <f t="shared" si="63"/>
        <v>0</v>
      </c>
      <c r="S315" s="64">
        <f t="shared" si="55"/>
        <v>55185</v>
      </c>
      <c r="T315" s="70">
        <f t="shared" si="64"/>
        <v>-13</v>
      </c>
      <c r="U315" s="71">
        <f t="shared" si="56"/>
        <v>-13.349469695384762</v>
      </c>
    </row>
    <row r="316" spans="7:21" ht="14.1" customHeight="1">
      <c r="G316" s="63">
        <f t="shared" si="52"/>
        <v>315</v>
      </c>
      <c r="H316" s="64">
        <f t="shared" si="53"/>
        <v>55213</v>
      </c>
      <c r="I316" s="69">
        <f t="shared" si="57"/>
        <v>2406.4396736584918</v>
      </c>
      <c r="J316" s="66">
        <f t="shared" si="58"/>
        <v>0</v>
      </c>
      <c r="K316" s="92">
        <v>0</v>
      </c>
      <c r="L316" s="69">
        <f t="shared" si="59"/>
        <v>0</v>
      </c>
      <c r="M316" s="69">
        <f t="shared" si="60"/>
        <v>0</v>
      </c>
      <c r="N316" s="67">
        <f t="shared" si="61"/>
        <v>5.2900000000000003E-2</v>
      </c>
      <c r="O316" s="93">
        <f t="shared" si="62"/>
        <v>0</v>
      </c>
      <c r="P316" s="94"/>
      <c r="Q316" s="69">
        <f t="shared" si="54"/>
        <v>400000</v>
      </c>
      <c r="R316" s="69">
        <f t="shared" si="63"/>
        <v>0</v>
      </c>
      <c r="S316" s="64">
        <f t="shared" si="55"/>
        <v>55213</v>
      </c>
      <c r="T316" s="70">
        <f t="shared" si="64"/>
        <v>-14</v>
      </c>
      <c r="U316" s="71">
        <f t="shared" si="56"/>
        <v>-14.408318607625288</v>
      </c>
    </row>
    <row r="317" spans="7:21" ht="14.1" customHeight="1">
      <c r="G317" s="63">
        <f t="shared" si="52"/>
        <v>316</v>
      </c>
      <c r="H317" s="64">
        <f t="shared" si="53"/>
        <v>55244</v>
      </c>
      <c r="I317" s="69">
        <f t="shared" si="57"/>
        <v>2406.4396736584918</v>
      </c>
      <c r="J317" s="66">
        <f t="shared" si="58"/>
        <v>0</v>
      </c>
      <c r="K317" s="92">
        <v>0</v>
      </c>
      <c r="L317" s="69">
        <f t="shared" si="59"/>
        <v>0</v>
      </c>
      <c r="M317" s="69">
        <f t="shared" si="60"/>
        <v>0</v>
      </c>
      <c r="N317" s="67">
        <f t="shared" si="61"/>
        <v>5.2900000000000003E-2</v>
      </c>
      <c r="O317" s="93">
        <f t="shared" si="62"/>
        <v>0</v>
      </c>
      <c r="P317" s="94"/>
      <c r="Q317" s="69">
        <f t="shared" si="54"/>
        <v>400000</v>
      </c>
      <c r="R317" s="69">
        <f t="shared" si="63"/>
        <v>0</v>
      </c>
      <c r="S317" s="64">
        <f t="shared" si="55"/>
        <v>55244</v>
      </c>
      <c r="T317" s="70">
        <f t="shared" si="64"/>
        <v>-15</v>
      </c>
      <c r="U317" s="71">
        <f t="shared" si="56"/>
        <v>-15.471835278820523</v>
      </c>
    </row>
    <row r="318" spans="7:21" ht="14.1" customHeight="1">
      <c r="G318" s="63">
        <f t="shared" si="52"/>
        <v>317</v>
      </c>
      <c r="H318" s="64">
        <f t="shared" si="53"/>
        <v>55274</v>
      </c>
      <c r="I318" s="69">
        <f t="shared" si="57"/>
        <v>2406.4396736584918</v>
      </c>
      <c r="J318" s="66">
        <f t="shared" si="58"/>
        <v>0</v>
      </c>
      <c r="K318" s="92">
        <v>0</v>
      </c>
      <c r="L318" s="69">
        <f t="shared" si="59"/>
        <v>0</v>
      </c>
      <c r="M318" s="69">
        <f t="shared" si="60"/>
        <v>0</v>
      </c>
      <c r="N318" s="67">
        <f t="shared" si="61"/>
        <v>5.2900000000000003E-2</v>
      </c>
      <c r="O318" s="93">
        <f t="shared" si="62"/>
        <v>0</v>
      </c>
      <c r="P318" s="94"/>
      <c r="Q318" s="69">
        <f t="shared" si="54"/>
        <v>400000</v>
      </c>
      <c r="R318" s="69">
        <f t="shared" si="63"/>
        <v>0</v>
      </c>
      <c r="S318" s="64">
        <f t="shared" si="55"/>
        <v>55274</v>
      </c>
      <c r="T318" s="70">
        <f t="shared" si="64"/>
        <v>-16</v>
      </c>
      <c r="U318" s="71">
        <f t="shared" si="56"/>
        <v>-16.540040286008054</v>
      </c>
    </row>
    <row r="319" spans="7:21" ht="14.1" customHeight="1">
      <c r="G319" s="63">
        <f t="shared" si="52"/>
        <v>318</v>
      </c>
      <c r="H319" s="64">
        <f t="shared" si="53"/>
        <v>55305</v>
      </c>
      <c r="I319" s="69">
        <f t="shared" si="57"/>
        <v>2406.4396736584918</v>
      </c>
      <c r="J319" s="66">
        <f t="shared" si="58"/>
        <v>0</v>
      </c>
      <c r="K319" s="92">
        <v>0</v>
      </c>
      <c r="L319" s="69">
        <f t="shared" si="59"/>
        <v>0</v>
      </c>
      <c r="M319" s="69">
        <f t="shared" si="60"/>
        <v>0</v>
      </c>
      <c r="N319" s="67">
        <f t="shared" si="61"/>
        <v>5.2900000000000003E-2</v>
      </c>
      <c r="O319" s="93">
        <f t="shared" si="62"/>
        <v>0</v>
      </c>
      <c r="P319" s="94"/>
      <c r="Q319" s="69">
        <f t="shared" si="54"/>
        <v>400000</v>
      </c>
      <c r="R319" s="69">
        <f t="shared" si="63"/>
        <v>0</v>
      </c>
      <c r="S319" s="64">
        <f t="shared" si="55"/>
        <v>55305</v>
      </c>
      <c r="T319" s="70">
        <f t="shared" si="64"/>
        <v>-17</v>
      </c>
      <c r="U319" s="71">
        <f t="shared" si="56"/>
        <v>-17.612954296935524</v>
      </c>
    </row>
    <row r="320" spans="7:21" ht="14.1" customHeight="1">
      <c r="G320" s="63">
        <f t="shared" si="52"/>
        <v>319</v>
      </c>
      <c r="H320" s="64">
        <f t="shared" si="53"/>
        <v>55335</v>
      </c>
      <c r="I320" s="69">
        <f t="shared" si="57"/>
        <v>2406.4396736584918</v>
      </c>
      <c r="J320" s="66">
        <f t="shared" si="58"/>
        <v>0</v>
      </c>
      <c r="K320" s="92">
        <v>0</v>
      </c>
      <c r="L320" s="69">
        <f t="shared" si="59"/>
        <v>0</v>
      </c>
      <c r="M320" s="69">
        <f t="shared" si="60"/>
        <v>0</v>
      </c>
      <c r="N320" s="67">
        <f t="shared" si="61"/>
        <v>5.2900000000000003E-2</v>
      </c>
      <c r="O320" s="93">
        <f t="shared" si="62"/>
        <v>0</v>
      </c>
      <c r="P320" s="94"/>
      <c r="Q320" s="69">
        <f t="shared" si="54"/>
        <v>400000</v>
      </c>
      <c r="R320" s="69">
        <f t="shared" si="63"/>
        <v>0</v>
      </c>
      <c r="S320" s="64">
        <f t="shared" si="55"/>
        <v>55335</v>
      </c>
      <c r="T320" s="70">
        <f t="shared" si="64"/>
        <v>-18</v>
      </c>
      <c r="U320" s="71">
        <f t="shared" si="56"/>
        <v>-18.690598070461203</v>
      </c>
    </row>
    <row r="321" spans="7:21" ht="14.1" customHeight="1">
      <c r="G321" s="63">
        <f t="shared" si="52"/>
        <v>320</v>
      </c>
      <c r="H321" s="64">
        <f t="shared" si="53"/>
        <v>55366</v>
      </c>
      <c r="I321" s="69">
        <f t="shared" si="57"/>
        <v>2406.4396736584918</v>
      </c>
      <c r="J321" s="66">
        <f t="shared" si="58"/>
        <v>0</v>
      </c>
      <c r="K321" s="92">
        <v>0</v>
      </c>
      <c r="L321" s="69">
        <f t="shared" si="59"/>
        <v>0</v>
      </c>
      <c r="M321" s="69">
        <f t="shared" si="60"/>
        <v>0</v>
      </c>
      <c r="N321" s="67">
        <f t="shared" si="61"/>
        <v>5.2900000000000003E-2</v>
      </c>
      <c r="O321" s="93">
        <f t="shared" si="62"/>
        <v>0</v>
      </c>
      <c r="P321" s="94"/>
      <c r="Q321" s="69">
        <f t="shared" si="54"/>
        <v>400000</v>
      </c>
      <c r="R321" s="69">
        <f t="shared" si="63"/>
        <v>0</v>
      </c>
      <c r="S321" s="64">
        <f t="shared" si="55"/>
        <v>55366</v>
      </c>
      <c r="T321" s="70">
        <f t="shared" si="64"/>
        <v>-19</v>
      </c>
      <c r="U321" s="71">
        <f t="shared" si="56"/>
        <v>-19.772992456955198</v>
      </c>
    </row>
    <row r="322" spans="7:21" ht="14.1" customHeight="1">
      <c r="G322" s="63">
        <f t="shared" ref="G322:G385" si="65">(ROW(G322)-1)</f>
        <v>321</v>
      </c>
      <c r="H322" s="64">
        <f t="shared" ref="H322:H385" si="66">DATE(YEAR(D$15),MONTH(D$15)+(ROW(H322)-2),DAY(D$15))</f>
        <v>55397</v>
      </c>
      <c r="I322" s="69">
        <f t="shared" si="57"/>
        <v>2406.4396736584918</v>
      </c>
      <c r="J322" s="66">
        <f t="shared" si="58"/>
        <v>0</v>
      </c>
      <c r="K322" s="92">
        <v>0</v>
      </c>
      <c r="L322" s="69">
        <f t="shared" si="59"/>
        <v>0</v>
      </c>
      <c r="M322" s="69">
        <f t="shared" si="60"/>
        <v>0</v>
      </c>
      <c r="N322" s="67">
        <f t="shared" si="61"/>
        <v>5.2900000000000003E-2</v>
      </c>
      <c r="O322" s="93">
        <f t="shared" si="62"/>
        <v>0</v>
      </c>
      <c r="P322" s="94"/>
      <c r="Q322" s="69">
        <f t="shared" ref="Q322:Q385" si="67">D$5-O322</f>
        <v>400000</v>
      </c>
      <c r="R322" s="69">
        <f t="shared" si="63"/>
        <v>0</v>
      </c>
      <c r="S322" s="64">
        <f t="shared" ref="S322:S385" si="68">H322</f>
        <v>55397</v>
      </c>
      <c r="T322" s="70">
        <f t="shared" si="64"/>
        <v>-20</v>
      </c>
      <c r="U322" s="71">
        <f t="shared" ref="U322:U385" si="69">(1 - POWER(1 + N322 / 12, -1 * T322)) / (N322 / 12)</f>
        <v>-20.860158398702939</v>
      </c>
    </row>
    <row r="323" spans="7:21" ht="14.1" customHeight="1">
      <c r="G323" s="63">
        <f t="shared" si="65"/>
        <v>322</v>
      </c>
      <c r="H323" s="64">
        <f t="shared" si="66"/>
        <v>55427</v>
      </c>
      <c r="I323" s="69">
        <f t="shared" ref="I323:I386" si="70">IF((J322+K322)&gt;D$18,O322/U323,I322)</f>
        <v>2406.4396736584918</v>
      </c>
      <c r="J323" s="66">
        <f t="shared" ref="J323:J386" si="71">J322</f>
        <v>0</v>
      </c>
      <c r="K323" s="92">
        <v>0</v>
      </c>
      <c r="L323" s="69">
        <f t="shared" ref="L323:L386" si="72">MIN(I323+J323+K323, O322+M323)</f>
        <v>0</v>
      </c>
      <c r="M323" s="69">
        <f t="shared" ref="M323:M386" si="73">O322 * (N323/12)</f>
        <v>0</v>
      </c>
      <c r="N323" s="67">
        <f t="shared" ref="N323:N386" si="74">N322</f>
        <v>5.2900000000000003E-2</v>
      </c>
      <c r="O323" s="93">
        <f t="shared" ref="O323:O386" si="75">IF((O322-L323)+M323 &lt; 0.005, 0, (O322-L323)+M323)</f>
        <v>0</v>
      </c>
      <c r="P323" s="94"/>
      <c r="Q323" s="69">
        <f t="shared" si="67"/>
        <v>400000</v>
      </c>
      <c r="R323" s="69">
        <f t="shared" ref="R323:R386" si="76">R322+(J323+K323)</f>
        <v>0</v>
      </c>
      <c r="S323" s="64">
        <f t="shared" si="68"/>
        <v>55427</v>
      </c>
      <c r="T323" s="70">
        <f t="shared" ref="T323:T386" si="77">T322-1</f>
        <v>-21</v>
      </c>
      <c r="U323" s="71">
        <f t="shared" si="69"/>
        <v>-21.952116930310574</v>
      </c>
    </row>
    <row r="324" spans="7:21" ht="14.1" customHeight="1">
      <c r="G324" s="63">
        <f t="shared" si="65"/>
        <v>323</v>
      </c>
      <c r="H324" s="64">
        <f t="shared" si="66"/>
        <v>55458</v>
      </c>
      <c r="I324" s="69">
        <f t="shared" si="70"/>
        <v>2406.4396736584918</v>
      </c>
      <c r="J324" s="66">
        <f t="shared" si="71"/>
        <v>0</v>
      </c>
      <c r="K324" s="92">
        <v>0</v>
      </c>
      <c r="L324" s="69">
        <f t="shared" si="72"/>
        <v>0</v>
      </c>
      <c r="M324" s="69">
        <f t="shared" si="73"/>
        <v>0</v>
      </c>
      <c r="N324" s="67">
        <f t="shared" si="74"/>
        <v>5.2900000000000003E-2</v>
      </c>
      <c r="O324" s="93">
        <f t="shared" si="75"/>
        <v>0</v>
      </c>
      <c r="P324" s="94"/>
      <c r="Q324" s="69">
        <f t="shared" si="67"/>
        <v>400000</v>
      </c>
      <c r="R324" s="69">
        <f t="shared" si="76"/>
        <v>0</v>
      </c>
      <c r="S324" s="64">
        <f t="shared" si="68"/>
        <v>55458</v>
      </c>
      <c r="T324" s="70">
        <f t="shared" si="77"/>
        <v>-22</v>
      </c>
      <c r="U324" s="71">
        <f t="shared" si="69"/>
        <v>-23.048889179111733</v>
      </c>
    </row>
    <row r="325" spans="7:21" ht="14.1" customHeight="1">
      <c r="G325" s="63">
        <f t="shared" si="65"/>
        <v>324</v>
      </c>
      <c r="H325" s="64">
        <f t="shared" si="66"/>
        <v>55488</v>
      </c>
      <c r="I325" s="69">
        <f t="shared" si="70"/>
        <v>2406.4396736584918</v>
      </c>
      <c r="J325" s="66">
        <f t="shared" si="71"/>
        <v>0</v>
      </c>
      <c r="K325" s="92">
        <v>0</v>
      </c>
      <c r="L325" s="69">
        <f t="shared" si="72"/>
        <v>0</v>
      </c>
      <c r="M325" s="69">
        <f t="shared" si="73"/>
        <v>0</v>
      </c>
      <c r="N325" s="67">
        <f t="shared" si="74"/>
        <v>5.2900000000000003E-2</v>
      </c>
      <c r="O325" s="93">
        <f t="shared" si="75"/>
        <v>0</v>
      </c>
      <c r="P325" s="94"/>
      <c r="Q325" s="69">
        <f t="shared" si="67"/>
        <v>400000</v>
      </c>
      <c r="R325" s="69">
        <f t="shared" si="76"/>
        <v>0</v>
      </c>
      <c r="S325" s="64">
        <f t="shared" si="68"/>
        <v>55488</v>
      </c>
      <c r="T325" s="70">
        <f t="shared" si="77"/>
        <v>-23</v>
      </c>
      <c r="U325" s="71">
        <f t="shared" si="69"/>
        <v>-24.150496365576331</v>
      </c>
    </row>
    <row r="326" spans="7:21" ht="14.1" customHeight="1">
      <c r="G326" s="63">
        <f t="shared" si="65"/>
        <v>325</v>
      </c>
      <c r="H326" s="64">
        <f t="shared" si="66"/>
        <v>55519</v>
      </c>
      <c r="I326" s="69">
        <f t="shared" si="70"/>
        <v>2406.4396736584918</v>
      </c>
      <c r="J326" s="66">
        <f t="shared" si="71"/>
        <v>0</v>
      </c>
      <c r="K326" s="92">
        <v>0</v>
      </c>
      <c r="L326" s="69">
        <f t="shared" si="72"/>
        <v>0</v>
      </c>
      <c r="M326" s="69">
        <f t="shared" si="73"/>
        <v>0</v>
      </c>
      <c r="N326" s="67">
        <f t="shared" si="74"/>
        <v>5.2900000000000003E-2</v>
      </c>
      <c r="O326" s="93">
        <f t="shared" si="75"/>
        <v>0</v>
      </c>
      <c r="P326" s="94"/>
      <c r="Q326" s="69">
        <f t="shared" si="67"/>
        <v>400000</v>
      </c>
      <c r="R326" s="69">
        <f t="shared" si="76"/>
        <v>0</v>
      </c>
      <c r="S326" s="64">
        <f t="shared" si="68"/>
        <v>55519</v>
      </c>
      <c r="T326" s="70">
        <f t="shared" si="77"/>
        <v>-24</v>
      </c>
      <c r="U326" s="71">
        <f t="shared" si="69"/>
        <v>-25.256959803721283</v>
      </c>
    </row>
    <row r="327" spans="7:21" ht="14.1" customHeight="1">
      <c r="G327" s="63">
        <f t="shared" si="65"/>
        <v>326</v>
      </c>
      <c r="H327" s="64">
        <f t="shared" si="66"/>
        <v>55550</v>
      </c>
      <c r="I327" s="69">
        <f t="shared" si="70"/>
        <v>2406.4396736584918</v>
      </c>
      <c r="J327" s="66">
        <f t="shared" si="71"/>
        <v>0</v>
      </c>
      <c r="K327" s="92">
        <v>0</v>
      </c>
      <c r="L327" s="69">
        <f t="shared" si="72"/>
        <v>0</v>
      </c>
      <c r="M327" s="69">
        <f t="shared" si="73"/>
        <v>0</v>
      </c>
      <c r="N327" s="67">
        <f t="shared" si="74"/>
        <v>5.2900000000000003E-2</v>
      </c>
      <c r="O327" s="93">
        <f t="shared" si="75"/>
        <v>0</v>
      </c>
      <c r="P327" s="94"/>
      <c r="Q327" s="69">
        <f t="shared" si="67"/>
        <v>400000</v>
      </c>
      <c r="R327" s="69">
        <f t="shared" si="76"/>
        <v>0</v>
      </c>
      <c r="S327" s="64">
        <f t="shared" si="68"/>
        <v>55550</v>
      </c>
      <c r="T327" s="70">
        <f t="shared" si="77"/>
        <v>-25</v>
      </c>
      <c r="U327" s="71">
        <f t="shared" si="69"/>
        <v>-26.36830090152268</v>
      </c>
    </row>
    <row r="328" spans="7:21" ht="14.1" customHeight="1">
      <c r="G328" s="63">
        <f t="shared" si="65"/>
        <v>327</v>
      </c>
      <c r="H328" s="64">
        <f t="shared" si="66"/>
        <v>55579</v>
      </c>
      <c r="I328" s="69">
        <f t="shared" si="70"/>
        <v>2406.4396736584918</v>
      </c>
      <c r="J328" s="66">
        <f t="shared" si="71"/>
        <v>0</v>
      </c>
      <c r="K328" s="92">
        <v>0</v>
      </c>
      <c r="L328" s="69">
        <f t="shared" si="72"/>
        <v>0</v>
      </c>
      <c r="M328" s="69">
        <f t="shared" si="73"/>
        <v>0</v>
      </c>
      <c r="N328" s="67">
        <f t="shared" si="74"/>
        <v>5.2900000000000003E-2</v>
      </c>
      <c r="O328" s="93">
        <f t="shared" si="75"/>
        <v>0</v>
      </c>
      <c r="P328" s="94"/>
      <c r="Q328" s="69">
        <f t="shared" si="67"/>
        <v>400000</v>
      </c>
      <c r="R328" s="69">
        <f t="shared" si="76"/>
        <v>0</v>
      </c>
      <c r="S328" s="64">
        <f t="shared" si="68"/>
        <v>55579</v>
      </c>
      <c r="T328" s="70">
        <f t="shared" si="77"/>
        <v>-26</v>
      </c>
      <c r="U328" s="71">
        <f t="shared" si="69"/>
        <v>-27.484541161330263</v>
      </c>
    </row>
    <row r="329" spans="7:21" ht="14.1" customHeight="1">
      <c r="G329" s="63">
        <f t="shared" si="65"/>
        <v>328</v>
      </c>
      <c r="H329" s="64">
        <f t="shared" si="66"/>
        <v>55610</v>
      </c>
      <c r="I329" s="69">
        <f t="shared" si="70"/>
        <v>2406.4396736584918</v>
      </c>
      <c r="J329" s="66">
        <f t="shared" si="71"/>
        <v>0</v>
      </c>
      <c r="K329" s="92">
        <v>0</v>
      </c>
      <c r="L329" s="69">
        <f t="shared" si="72"/>
        <v>0</v>
      </c>
      <c r="M329" s="69">
        <f t="shared" si="73"/>
        <v>0</v>
      </c>
      <c r="N329" s="67">
        <f t="shared" si="74"/>
        <v>5.2900000000000003E-2</v>
      </c>
      <c r="O329" s="93">
        <f t="shared" si="75"/>
        <v>0</v>
      </c>
      <c r="P329" s="94"/>
      <c r="Q329" s="69">
        <f t="shared" si="67"/>
        <v>400000</v>
      </c>
      <c r="R329" s="69">
        <f t="shared" si="76"/>
        <v>0</v>
      </c>
      <c r="S329" s="64">
        <f t="shared" si="68"/>
        <v>55610</v>
      </c>
      <c r="T329" s="70">
        <f t="shared" si="77"/>
        <v>-27</v>
      </c>
      <c r="U329" s="71">
        <f t="shared" si="69"/>
        <v>-28.605702180283128</v>
      </c>
    </row>
    <row r="330" spans="7:21" ht="14.1" customHeight="1">
      <c r="G330" s="63">
        <f t="shared" si="65"/>
        <v>329</v>
      </c>
      <c r="H330" s="64">
        <f t="shared" si="66"/>
        <v>55640</v>
      </c>
      <c r="I330" s="69">
        <f t="shared" si="70"/>
        <v>2406.4396736584918</v>
      </c>
      <c r="J330" s="66">
        <f t="shared" si="71"/>
        <v>0</v>
      </c>
      <c r="K330" s="92">
        <v>0</v>
      </c>
      <c r="L330" s="69">
        <f t="shared" si="72"/>
        <v>0</v>
      </c>
      <c r="M330" s="69">
        <f t="shared" si="73"/>
        <v>0</v>
      </c>
      <c r="N330" s="67">
        <f t="shared" si="74"/>
        <v>5.2900000000000003E-2</v>
      </c>
      <c r="O330" s="93">
        <f t="shared" si="75"/>
        <v>0</v>
      </c>
      <c r="P330" s="94"/>
      <c r="Q330" s="69">
        <f t="shared" si="67"/>
        <v>400000</v>
      </c>
      <c r="R330" s="69">
        <f t="shared" si="76"/>
        <v>0</v>
      </c>
      <c r="S330" s="64">
        <f t="shared" si="68"/>
        <v>55640</v>
      </c>
      <c r="T330" s="70">
        <f t="shared" si="77"/>
        <v>-28</v>
      </c>
      <c r="U330" s="71">
        <f t="shared" si="69"/>
        <v>-29.731805650727946</v>
      </c>
    </row>
    <row r="331" spans="7:21" ht="14.1" customHeight="1">
      <c r="G331" s="63">
        <f t="shared" si="65"/>
        <v>330</v>
      </c>
      <c r="H331" s="64">
        <f t="shared" si="66"/>
        <v>55671</v>
      </c>
      <c r="I331" s="69">
        <f t="shared" si="70"/>
        <v>2406.4396736584918</v>
      </c>
      <c r="J331" s="66">
        <f t="shared" si="71"/>
        <v>0</v>
      </c>
      <c r="K331" s="92">
        <v>0</v>
      </c>
      <c r="L331" s="69">
        <f t="shared" si="72"/>
        <v>0</v>
      </c>
      <c r="M331" s="69">
        <f t="shared" si="73"/>
        <v>0</v>
      </c>
      <c r="N331" s="67">
        <f t="shared" si="74"/>
        <v>5.2900000000000003E-2</v>
      </c>
      <c r="O331" s="93">
        <f t="shared" si="75"/>
        <v>0</v>
      </c>
      <c r="P331" s="94"/>
      <c r="Q331" s="69">
        <f t="shared" si="67"/>
        <v>400000</v>
      </c>
      <c r="R331" s="69">
        <f t="shared" si="76"/>
        <v>0</v>
      </c>
      <c r="S331" s="64">
        <f t="shared" si="68"/>
        <v>55671</v>
      </c>
      <c r="T331" s="70">
        <f t="shared" si="77"/>
        <v>-29</v>
      </c>
      <c r="U331" s="71">
        <f t="shared" si="69"/>
        <v>-30.86287336063824</v>
      </c>
    </row>
    <row r="332" spans="7:21" ht="14.1" customHeight="1">
      <c r="G332" s="63">
        <f t="shared" si="65"/>
        <v>331</v>
      </c>
      <c r="H332" s="64">
        <f t="shared" si="66"/>
        <v>55701</v>
      </c>
      <c r="I332" s="69">
        <f t="shared" si="70"/>
        <v>2406.4396736584918</v>
      </c>
      <c r="J332" s="66">
        <f t="shared" si="71"/>
        <v>0</v>
      </c>
      <c r="K332" s="92">
        <v>0</v>
      </c>
      <c r="L332" s="69">
        <f t="shared" si="72"/>
        <v>0</v>
      </c>
      <c r="M332" s="69">
        <f t="shared" si="73"/>
        <v>0</v>
      </c>
      <c r="N332" s="67">
        <f t="shared" si="74"/>
        <v>5.2900000000000003E-2</v>
      </c>
      <c r="O332" s="93">
        <f t="shared" si="75"/>
        <v>0</v>
      </c>
      <c r="P332" s="94"/>
      <c r="Q332" s="69">
        <f t="shared" si="67"/>
        <v>400000</v>
      </c>
      <c r="R332" s="69">
        <f t="shared" si="76"/>
        <v>0</v>
      </c>
      <c r="S332" s="64">
        <f t="shared" si="68"/>
        <v>55701</v>
      </c>
      <c r="T332" s="70">
        <f t="shared" si="77"/>
        <v>-30</v>
      </c>
      <c r="U332" s="71">
        <f t="shared" si="69"/>
        <v>-31.998927194036416</v>
      </c>
    </row>
    <row r="333" spans="7:21" ht="14.1" customHeight="1">
      <c r="G333" s="63">
        <f t="shared" si="65"/>
        <v>332</v>
      </c>
      <c r="H333" s="64">
        <f t="shared" si="66"/>
        <v>55732</v>
      </c>
      <c r="I333" s="69">
        <f t="shared" si="70"/>
        <v>2406.4396736584918</v>
      </c>
      <c r="J333" s="66">
        <f t="shared" si="71"/>
        <v>0</v>
      </c>
      <c r="K333" s="92">
        <v>0</v>
      </c>
      <c r="L333" s="69">
        <f t="shared" si="72"/>
        <v>0</v>
      </c>
      <c r="M333" s="69">
        <f t="shared" si="73"/>
        <v>0</v>
      </c>
      <c r="N333" s="67">
        <f t="shared" si="74"/>
        <v>5.2900000000000003E-2</v>
      </c>
      <c r="O333" s="93">
        <f t="shared" si="75"/>
        <v>0</v>
      </c>
      <c r="P333" s="94"/>
      <c r="Q333" s="69">
        <f t="shared" si="67"/>
        <v>400000</v>
      </c>
      <c r="R333" s="69">
        <f t="shared" si="76"/>
        <v>0</v>
      </c>
      <c r="S333" s="64">
        <f t="shared" si="68"/>
        <v>55732</v>
      </c>
      <c r="T333" s="70">
        <f t="shared" si="77"/>
        <v>-31</v>
      </c>
      <c r="U333" s="71">
        <f t="shared" si="69"/>
        <v>-33.139989131416769</v>
      </c>
    </row>
    <row r="334" spans="7:21" ht="14.1" customHeight="1">
      <c r="G334" s="63">
        <f t="shared" si="65"/>
        <v>333</v>
      </c>
      <c r="H334" s="64">
        <f t="shared" si="66"/>
        <v>55763</v>
      </c>
      <c r="I334" s="69">
        <f t="shared" si="70"/>
        <v>2406.4396736584918</v>
      </c>
      <c r="J334" s="66">
        <f t="shared" si="71"/>
        <v>0</v>
      </c>
      <c r="K334" s="92">
        <v>0</v>
      </c>
      <c r="L334" s="69">
        <f t="shared" si="72"/>
        <v>0</v>
      </c>
      <c r="M334" s="69">
        <f t="shared" si="73"/>
        <v>0</v>
      </c>
      <c r="N334" s="67">
        <f t="shared" si="74"/>
        <v>5.2900000000000003E-2</v>
      </c>
      <c r="O334" s="93">
        <f t="shared" si="75"/>
        <v>0</v>
      </c>
      <c r="P334" s="94"/>
      <c r="Q334" s="69">
        <f t="shared" si="67"/>
        <v>400000</v>
      </c>
      <c r="R334" s="69">
        <f t="shared" si="76"/>
        <v>0</v>
      </c>
      <c r="S334" s="64">
        <f t="shared" si="68"/>
        <v>55763</v>
      </c>
      <c r="T334" s="70">
        <f t="shared" si="77"/>
        <v>-32</v>
      </c>
      <c r="U334" s="71">
        <f t="shared" si="69"/>
        <v>-34.286081250171165</v>
      </c>
    </row>
    <row r="335" spans="7:21" ht="14.1" customHeight="1">
      <c r="G335" s="63">
        <f t="shared" si="65"/>
        <v>334</v>
      </c>
      <c r="H335" s="64">
        <f t="shared" si="66"/>
        <v>55793</v>
      </c>
      <c r="I335" s="69">
        <f t="shared" si="70"/>
        <v>2406.4396736584918</v>
      </c>
      <c r="J335" s="66">
        <f t="shared" si="71"/>
        <v>0</v>
      </c>
      <c r="K335" s="92">
        <v>0</v>
      </c>
      <c r="L335" s="69">
        <f t="shared" si="72"/>
        <v>0</v>
      </c>
      <c r="M335" s="69">
        <f t="shared" si="73"/>
        <v>0</v>
      </c>
      <c r="N335" s="67">
        <f t="shared" si="74"/>
        <v>5.2900000000000003E-2</v>
      </c>
      <c r="O335" s="93">
        <f t="shared" si="75"/>
        <v>0</v>
      </c>
      <c r="P335" s="94"/>
      <c r="Q335" s="69">
        <f t="shared" si="67"/>
        <v>400000</v>
      </c>
      <c r="R335" s="69">
        <f t="shared" si="76"/>
        <v>0</v>
      </c>
      <c r="S335" s="64">
        <f t="shared" si="68"/>
        <v>55793</v>
      </c>
      <c r="T335" s="70">
        <f t="shared" si="77"/>
        <v>-33</v>
      </c>
      <c r="U335" s="71">
        <f t="shared" si="69"/>
        <v>-35.437225725015651</v>
      </c>
    </row>
    <row r="336" spans="7:21" ht="14.1" customHeight="1">
      <c r="G336" s="63">
        <f t="shared" si="65"/>
        <v>335</v>
      </c>
      <c r="H336" s="64">
        <f t="shared" si="66"/>
        <v>55824</v>
      </c>
      <c r="I336" s="69">
        <f t="shared" si="70"/>
        <v>2406.4396736584918</v>
      </c>
      <c r="J336" s="66">
        <f t="shared" si="71"/>
        <v>0</v>
      </c>
      <c r="K336" s="92">
        <v>0</v>
      </c>
      <c r="L336" s="69">
        <f t="shared" si="72"/>
        <v>0</v>
      </c>
      <c r="M336" s="69">
        <f t="shared" si="73"/>
        <v>0</v>
      </c>
      <c r="N336" s="67">
        <f t="shared" si="74"/>
        <v>5.2900000000000003E-2</v>
      </c>
      <c r="O336" s="93">
        <f t="shared" si="75"/>
        <v>0</v>
      </c>
      <c r="P336" s="94"/>
      <c r="Q336" s="69">
        <f t="shared" si="67"/>
        <v>400000</v>
      </c>
      <c r="R336" s="69">
        <f t="shared" si="76"/>
        <v>0</v>
      </c>
      <c r="S336" s="64">
        <f t="shared" si="68"/>
        <v>55824</v>
      </c>
      <c r="T336" s="70">
        <f t="shared" si="77"/>
        <v>-34</v>
      </c>
      <c r="U336" s="71">
        <f t="shared" si="69"/>
        <v>-36.593444828420125</v>
      </c>
    </row>
    <row r="337" spans="7:21" ht="14.1" customHeight="1">
      <c r="G337" s="63">
        <f t="shared" si="65"/>
        <v>336</v>
      </c>
      <c r="H337" s="64">
        <f t="shared" si="66"/>
        <v>55854</v>
      </c>
      <c r="I337" s="69">
        <f t="shared" si="70"/>
        <v>2406.4396736584918</v>
      </c>
      <c r="J337" s="66">
        <f t="shared" si="71"/>
        <v>0</v>
      </c>
      <c r="K337" s="92">
        <v>0</v>
      </c>
      <c r="L337" s="69">
        <f t="shared" si="72"/>
        <v>0</v>
      </c>
      <c r="M337" s="69">
        <f t="shared" si="73"/>
        <v>0</v>
      </c>
      <c r="N337" s="67">
        <f t="shared" si="74"/>
        <v>5.2900000000000003E-2</v>
      </c>
      <c r="O337" s="93">
        <f t="shared" si="75"/>
        <v>0</v>
      </c>
      <c r="P337" s="94"/>
      <c r="Q337" s="69">
        <f t="shared" si="67"/>
        <v>400000</v>
      </c>
      <c r="R337" s="69">
        <f t="shared" si="76"/>
        <v>0</v>
      </c>
      <c r="S337" s="64">
        <f t="shared" si="68"/>
        <v>55854</v>
      </c>
      <c r="T337" s="70">
        <f t="shared" si="77"/>
        <v>-35</v>
      </c>
      <c r="U337" s="71">
        <f t="shared" si="69"/>
        <v>-37.754760931038774</v>
      </c>
    </row>
    <row r="338" spans="7:21" ht="14.1" customHeight="1">
      <c r="G338" s="63">
        <f t="shared" si="65"/>
        <v>337</v>
      </c>
      <c r="H338" s="64">
        <f t="shared" si="66"/>
        <v>55885</v>
      </c>
      <c r="I338" s="69">
        <f t="shared" si="70"/>
        <v>2406.4396736584918</v>
      </c>
      <c r="J338" s="66">
        <f t="shared" si="71"/>
        <v>0</v>
      </c>
      <c r="K338" s="92">
        <v>0</v>
      </c>
      <c r="L338" s="69">
        <f t="shared" si="72"/>
        <v>0</v>
      </c>
      <c r="M338" s="69">
        <f t="shared" si="73"/>
        <v>0</v>
      </c>
      <c r="N338" s="67">
        <f t="shared" si="74"/>
        <v>5.2900000000000003E-2</v>
      </c>
      <c r="O338" s="93">
        <f t="shared" si="75"/>
        <v>0</v>
      </c>
      <c r="P338" s="94"/>
      <c r="Q338" s="69">
        <f t="shared" si="67"/>
        <v>400000</v>
      </c>
      <c r="R338" s="69">
        <f t="shared" si="76"/>
        <v>0</v>
      </c>
      <c r="S338" s="64">
        <f t="shared" si="68"/>
        <v>55885</v>
      </c>
      <c r="T338" s="70">
        <f t="shared" si="77"/>
        <v>-36</v>
      </c>
      <c r="U338" s="71">
        <f t="shared" si="69"/>
        <v>-38.921196502143154</v>
      </c>
    </row>
    <row r="339" spans="7:21" ht="14.1" customHeight="1">
      <c r="G339" s="63">
        <f t="shared" si="65"/>
        <v>338</v>
      </c>
      <c r="H339" s="64">
        <f t="shared" si="66"/>
        <v>55916</v>
      </c>
      <c r="I339" s="69">
        <f t="shared" si="70"/>
        <v>2406.4396736584918</v>
      </c>
      <c r="J339" s="66">
        <f t="shared" si="71"/>
        <v>0</v>
      </c>
      <c r="K339" s="92">
        <v>0</v>
      </c>
      <c r="L339" s="69">
        <f t="shared" si="72"/>
        <v>0</v>
      </c>
      <c r="M339" s="69">
        <f t="shared" si="73"/>
        <v>0</v>
      </c>
      <c r="N339" s="67">
        <f t="shared" si="74"/>
        <v>5.2900000000000003E-2</v>
      </c>
      <c r="O339" s="93">
        <f t="shared" si="75"/>
        <v>0</v>
      </c>
      <c r="P339" s="94"/>
      <c r="Q339" s="69">
        <f t="shared" si="67"/>
        <v>400000</v>
      </c>
      <c r="R339" s="69">
        <f t="shared" si="76"/>
        <v>0</v>
      </c>
      <c r="S339" s="64">
        <f t="shared" si="68"/>
        <v>55916</v>
      </c>
      <c r="T339" s="70">
        <f t="shared" si="77"/>
        <v>-37</v>
      </c>
      <c r="U339" s="71">
        <f t="shared" si="69"/>
        <v>-40.092774110056745</v>
      </c>
    </row>
    <row r="340" spans="7:21" ht="14.1" customHeight="1">
      <c r="G340" s="63">
        <f t="shared" si="65"/>
        <v>339</v>
      </c>
      <c r="H340" s="64">
        <f t="shared" si="66"/>
        <v>55944</v>
      </c>
      <c r="I340" s="69">
        <f t="shared" si="70"/>
        <v>2406.4396736584918</v>
      </c>
      <c r="J340" s="66">
        <f t="shared" si="71"/>
        <v>0</v>
      </c>
      <c r="K340" s="92">
        <v>0</v>
      </c>
      <c r="L340" s="69">
        <f t="shared" si="72"/>
        <v>0</v>
      </c>
      <c r="M340" s="69">
        <f t="shared" si="73"/>
        <v>0</v>
      </c>
      <c r="N340" s="67">
        <f t="shared" si="74"/>
        <v>5.2900000000000003E-2</v>
      </c>
      <c r="O340" s="93">
        <f t="shared" si="75"/>
        <v>0</v>
      </c>
      <c r="P340" s="94"/>
      <c r="Q340" s="69">
        <f t="shared" si="67"/>
        <v>400000</v>
      </c>
      <c r="R340" s="69">
        <f t="shared" si="76"/>
        <v>0</v>
      </c>
      <c r="S340" s="64">
        <f t="shared" si="68"/>
        <v>55944</v>
      </c>
      <c r="T340" s="70">
        <f t="shared" si="77"/>
        <v>-38</v>
      </c>
      <c r="U340" s="71">
        <f t="shared" si="69"/>
        <v>-41.269516422591956</v>
      </c>
    </row>
    <row r="341" spans="7:21" ht="14.1" customHeight="1">
      <c r="G341" s="63">
        <f t="shared" si="65"/>
        <v>340</v>
      </c>
      <c r="H341" s="64">
        <f t="shared" si="66"/>
        <v>55975</v>
      </c>
      <c r="I341" s="69">
        <f t="shared" si="70"/>
        <v>2406.4396736584918</v>
      </c>
      <c r="J341" s="66">
        <f t="shared" si="71"/>
        <v>0</v>
      </c>
      <c r="K341" s="92">
        <v>0</v>
      </c>
      <c r="L341" s="69">
        <f t="shared" si="72"/>
        <v>0</v>
      </c>
      <c r="M341" s="69">
        <f t="shared" si="73"/>
        <v>0</v>
      </c>
      <c r="N341" s="67">
        <f t="shared" si="74"/>
        <v>5.2900000000000003E-2</v>
      </c>
      <c r="O341" s="93">
        <f t="shared" si="75"/>
        <v>0</v>
      </c>
      <c r="P341" s="94"/>
      <c r="Q341" s="69">
        <f t="shared" si="67"/>
        <v>400000</v>
      </c>
      <c r="R341" s="69">
        <f t="shared" si="76"/>
        <v>0</v>
      </c>
      <c r="S341" s="64">
        <f t="shared" si="68"/>
        <v>55975</v>
      </c>
      <c r="T341" s="70">
        <f t="shared" si="77"/>
        <v>-39</v>
      </c>
      <c r="U341" s="71">
        <f t="shared" si="69"/>
        <v>-42.451446207488203</v>
      </c>
    </row>
    <row r="342" spans="7:21" ht="14.1" customHeight="1">
      <c r="G342" s="63">
        <f t="shared" si="65"/>
        <v>341</v>
      </c>
      <c r="H342" s="64">
        <f t="shared" si="66"/>
        <v>56005</v>
      </c>
      <c r="I342" s="69">
        <f t="shared" si="70"/>
        <v>2406.4396736584918</v>
      </c>
      <c r="J342" s="66">
        <f t="shared" si="71"/>
        <v>0</v>
      </c>
      <c r="K342" s="92">
        <v>0</v>
      </c>
      <c r="L342" s="69">
        <f t="shared" si="72"/>
        <v>0</v>
      </c>
      <c r="M342" s="69">
        <f t="shared" si="73"/>
        <v>0</v>
      </c>
      <c r="N342" s="67">
        <f t="shared" si="74"/>
        <v>5.2900000000000003E-2</v>
      </c>
      <c r="O342" s="93">
        <f t="shared" si="75"/>
        <v>0</v>
      </c>
      <c r="P342" s="94"/>
      <c r="Q342" s="69">
        <f t="shared" si="67"/>
        <v>400000</v>
      </c>
      <c r="R342" s="69">
        <f t="shared" si="76"/>
        <v>0</v>
      </c>
      <c r="S342" s="64">
        <f t="shared" si="68"/>
        <v>56005</v>
      </c>
      <c r="T342" s="70">
        <f t="shared" si="77"/>
        <v>-40</v>
      </c>
      <c r="U342" s="71">
        <f t="shared" si="69"/>
        <v>-43.638586332852938</v>
      </c>
    </row>
    <row r="343" spans="7:21" ht="14.1" customHeight="1">
      <c r="G343" s="63">
        <f t="shared" si="65"/>
        <v>342</v>
      </c>
      <c r="H343" s="64">
        <f t="shared" si="66"/>
        <v>56036</v>
      </c>
      <c r="I343" s="69">
        <f t="shared" si="70"/>
        <v>2406.4396736584918</v>
      </c>
      <c r="J343" s="66">
        <f t="shared" si="71"/>
        <v>0</v>
      </c>
      <c r="K343" s="92">
        <v>0</v>
      </c>
      <c r="L343" s="69">
        <f t="shared" si="72"/>
        <v>0</v>
      </c>
      <c r="M343" s="69">
        <f t="shared" si="73"/>
        <v>0</v>
      </c>
      <c r="N343" s="67">
        <f t="shared" si="74"/>
        <v>5.2900000000000003E-2</v>
      </c>
      <c r="O343" s="93">
        <f t="shared" si="75"/>
        <v>0</v>
      </c>
      <c r="P343" s="94"/>
      <c r="Q343" s="69">
        <f t="shared" si="67"/>
        <v>400000</v>
      </c>
      <c r="R343" s="69">
        <f t="shared" si="76"/>
        <v>0</v>
      </c>
      <c r="S343" s="64">
        <f t="shared" si="68"/>
        <v>56036</v>
      </c>
      <c r="T343" s="70">
        <f t="shared" si="77"/>
        <v>-41</v>
      </c>
      <c r="U343" s="71">
        <f t="shared" si="69"/>
        <v>-44.830959767603616</v>
      </c>
    </row>
    <row r="344" spans="7:21" ht="14.1" customHeight="1">
      <c r="G344" s="63">
        <f t="shared" si="65"/>
        <v>343</v>
      </c>
      <c r="H344" s="64">
        <f t="shared" si="66"/>
        <v>56066</v>
      </c>
      <c r="I344" s="69">
        <f t="shared" si="70"/>
        <v>2406.4396736584918</v>
      </c>
      <c r="J344" s="66">
        <f t="shared" si="71"/>
        <v>0</v>
      </c>
      <c r="K344" s="92">
        <v>0</v>
      </c>
      <c r="L344" s="69">
        <f t="shared" si="72"/>
        <v>0</v>
      </c>
      <c r="M344" s="69">
        <f t="shared" si="73"/>
        <v>0</v>
      </c>
      <c r="N344" s="67">
        <f t="shared" si="74"/>
        <v>5.2900000000000003E-2</v>
      </c>
      <c r="O344" s="93">
        <f t="shared" si="75"/>
        <v>0</v>
      </c>
      <c r="P344" s="94"/>
      <c r="Q344" s="69">
        <f t="shared" si="67"/>
        <v>400000</v>
      </c>
      <c r="R344" s="69">
        <f t="shared" si="76"/>
        <v>0</v>
      </c>
      <c r="S344" s="64">
        <f t="shared" si="68"/>
        <v>56066</v>
      </c>
      <c r="T344" s="70">
        <f t="shared" si="77"/>
        <v>-42</v>
      </c>
      <c r="U344" s="71">
        <f t="shared" si="69"/>
        <v>-46.028589581912506</v>
      </c>
    </row>
    <row r="345" spans="7:21" ht="14.1" customHeight="1">
      <c r="G345" s="63">
        <f t="shared" si="65"/>
        <v>344</v>
      </c>
      <c r="H345" s="64">
        <f t="shared" si="66"/>
        <v>56097</v>
      </c>
      <c r="I345" s="69">
        <f t="shared" si="70"/>
        <v>2406.4396736584918</v>
      </c>
      <c r="J345" s="66">
        <f t="shared" si="71"/>
        <v>0</v>
      </c>
      <c r="K345" s="92">
        <v>0</v>
      </c>
      <c r="L345" s="69">
        <f t="shared" si="72"/>
        <v>0</v>
      </c>
      <c r="M345" s="69">
        <f t="shared" si="73"/>
        <v>0</v>
      </c>
      <c r="N345" s="67">
        <f t="shared" si="74"/>
        <v>5.2900000000000003E-2</v>
      </c>
      <c r="O345" s="93">
        <f t="shared" si="75"/>
        <v>0</v>
      </c>
      <c r="P345" s="94"/>
      <c r="Q345" s="69">
        <f t="shared" si="67"/>
        <v>400000</v>
      </c>
      <c r="R345" s="69">
        <f t="shared" si="76"/>
        <v>0</v>
      </c>
      <c r="S345" s="64">
        <f t="shared" si="68"/>
        <v>56097</v>
      </c>
      <c r="T345" s="70">
        <f t="shared" si="77"/>
        <v>-43</v>
      </c>
      <c r="U345" s="71">
        <f t="shared" si="69"/>
        <v>-47.231498947652739</v>
      </c>
    </row>
    <row r="346" spans="7:21" ht="14.1" customHeight="1">
      <c r="G346" s="63">
        <f t="shared" si="65"/>
        <v>345</v>
      </c>
      <c r="H346" s="64">
        <f t="shared" si="66"/>
        <v>56128</v>
      </c>
      <c r="I346" s="69">
        <f t="shared" si="70"/>
        <v>2406.4396736584918</v>
      </c>
      <c r="J346" s="66">
        <f t="shared" si="71"/>
        <v>0</v>
      </c>
      <c r="K346" s="92">
        <v>0</v>
      </c>
      <c r="L346" s="69">
        <f t="shared" si="72"/>
        <v>0</v>
      </c>
      <c r="M346" s="69">
        <f t="shared" si="73"/>
        <v>0</v>
      </c>
      <c r="N346" s="67">
        <f t="shared" si="74"/>
        <v>5.2900000000000003E-2</v>
      </c>
      <c r="O346" s="93">
        <f t="shared" si="75"/>
        <v>0</v>
      </c>
      <c r="P346" s="94"/>
      <c r="Q346" s="69">
        <f t="shared" si="67"/>
        <v>400000</v>
      </c>
      <c r="R346" s="69">
        <f t="shared" si="76"/>
        <v>0</v>
      </c>
      <c r="S346" s="64">
        <f t="shared" si="68"/>
        <v>56128</v>
      </c>
      <c r="T346" s="70">
        <f t="shared" si="77"/>
        <v>-44</v>
      </c>
      <c r="U346" s="71">
        <f t="shared" si="69"/>
        <v>-48.43971113884708</v>
      </c>
    </row>
    <row r="347" spans="7:21" ht="14.1" customHeight="1">
      <c r="G347" s="63">
        <f t="shared" si="65"/>
        <v>346</v>
      </c>
      <c r="H347" s="64">
        <f t="shared" si="66"/>
        <v>56158</v>
      </c>
      <c r="I347" s="69">
        <f t="shared" si="70"/>
        <v>2406.4396736584918</v>
      </c>
      <c r="J347" s="66">
        <f t="shared" si="71"/>
        <v>0</v>
      </c>
      <c r="K347" s="92">
        <v>0</v>
      </c>
      <c r="L347" s="69">
        <f t="shared" si="72"/>
        <v>0</v>
      </c>
      <c r="M347" s="69">
        <f t="shared" si="73"/>
        <v>0</v>
      </c>
      <c r="N347" s="67">
        <f t="shared" si="74"/>
        <v>5.2900000000000003E-2</v>
      </c>
      <c r="O347" s="93">
        <f t="shared" si="75"/>
        <v>0</v>
      </c>
      <c r="P347" s="94"/>
      <c r="Q347" s="69">
        <f t="shared" si="67"/>
        <v>400000</v>
      </c>
      <c r="R347" s="69">
        <f t="shared" si="76"/>
        <v>0</v>
      </c>
      <c r="S347" s="64">
        <f t="shared" si="68"/>
        <v>56158</v>
      </c>
      <c r="T347" s="70">
        <f t="shared" si="77"/>
        <v>-45</v>
      </c>
      <c r="U347" s="71">
        <f t="shared" si="69"/>
        <v>-49.653249532117457</v>
      </c>
    </row>
    <row r="348" spans="7:21" ht="14.1" customHeight="1">
      <c r="G348" s="63">
        <f t="shared" si="65"/>
        <v>347</v>
      </c>
      <c r="H348" s="64">
        <f t="shared" si="66"/>
        <v>56189</v>
      </c>
      <c r="I348" s="69">
        <f t="shared" si="70"/>
        <v>2406.4396736584918</v>
      </c>
      <c r="J348" s="66">
        <f t="shared" si="71"/>
        <v>0</v>
      </c>
      <c r="K348" s="92">
        <v>0</v>
      </c>
      <c r="L348" s="69">
        <f t="shared" si="72"/>
        <v>0</v>
      </c>
      <c r="M348" s="69">
        <f t="shared" si="73"/>
        <v>0</v>
      </c>
      <c r="N348" s="67">
        <f t="shared" si="74"/>
        <v>5.2900000000000003E-2</v>
      </c>
      <c r="O348" s="93">
        <f t="shared" si="75"/>
        <v>0</v>
      </c>
      <c r="P348" s="94"/>
      <c r="Q348" s="69">
        <f t="shared" si="67"/>
        <v>400000</v>
      </c>
      <c r="R348" s="69">
        <f t="shared" si="76"/>
        <v>0</v>
      </c>
      <c r="S348" s="64">
        <f t="shared" si="68"/>
        <v>56189</v>
      </c>
      <c r="T348" s="70">
        <f t="shared" si="77"/>
        <v>-46</v>
      </c>
      <c r="U348" s="71">
        <f t="shared" si="69"/>
        <v>-50.872137607138278</v>
      </c>
    </row>
    <row r="349" spans="7:21" ht="14.1" customHeight="1">
      <c r="G349" s="63">
        <f t="shared" si="65"/>
        <v>348</v>
      </c>
      <c r="H349" s="64">
        <f t="shared" si="66"/>
        <v>56219</v>
      </c>
      <c r="I349" s="69">
        <f t="shared" si="70"/>
        <v>2406.4396736584918</v>
      </c>
      <c r="J349" s="66">
        <f t="shared" si="71"/>
        <v>0</v>
      </c>
      <c r="K349" s="92">
        <v>0</v>
      </c>
      <c r="L349" s="69">
        <f t="shared" si="72"/>
        <v>0</v>
      </c>
      <c r="M349" s="69">
        <f t="shared" si="73"/>
        <v>0</v>
      </c>
      <c r="N349" s="67">
        <f t="shared" si="74"/>
        <v>5.2900000000000003E-2</v>
      </c>
      <c r="O349" s="93">
        <f t="shared" si="75"/>
        <v>0</v>
      </c>
      <c r="P349" s="94"/>
      <c r="Q349" s="69">
        <f t="shared" si="67"/>
        <v>400000</v>
      </c>
      <c r="R349" s="69">
        <f t="shared" si="76"/>
        <v>0</v>
      </c>
      <c r="S349" s="64">
        <f t="shared" si="68"/>
        <v>56219</v>
      </c>
      <c r="T349" s="70">
        <f t="shared" si="77"/>
        <v>-47</v>
      </c>
      <c r="U349" s="71">
        <f t="shared" si="69"/>
        <v>-52.09639894708971</v>
      </c>
    </row>
    <row r="350" spans="7:21" ht="14.1" customHeight="1">
      <c r="G350" s="63">
        <f t="shared" si="65"/>
        <v>349</v>
      </c>
      <c r="H350" s="64">
        <f t="shared" si="66"/>
        <v>56250</v>
      </c>
      <c r="I350" s="69">
        <f t="shared" si="70"/>
        <v>2406.4396736584918</v>
      </c>
      <c r="J350" s="66">
        <f t="shared" si="71"/>
        <v>0</v>
      </c>
      <c r="K350" s="92">
        <v>0</v>
      </c>
      <c r="L350" s="69">
        <f t="shared" si="72"/>
        <v>0</v>
      </c>
      <c r="M350" s="69">
        <f t="shared" si="73"/>
        <v>0</v>
      </c>
      <c r="N350" s="67">
        <f t="shared" si="74"/>
        <v>5.2900000000000003E-2</v>
      </c>
      <c r="O350" s="93">
        <f t="shared" si="75"/>
        <v>0</v>
      </c>
      <c r="P350" s="94"/>
      <c r="Q350" s="69">
        <f t="shared" si="67"/>
        <v>400000</v>
      </c>
      <c r="R350" s="69">
        <f t="shared" si="76"/>
        <v>0</v>
      </c>
      <c r="S350" s="64">
        <f t="shared" si="68"/>
        <v>56250</v>
      </c>
      <c r="T350" s="70">
        <f t="shared" si="77"/>
        <v>-48</v>
      </c>
      <c r="U350" s="71">
        <f t="shared" si="69"/>
        <v>-53.326057239114839</v>
      </c>
    </row>
    <row r="351" spans="7:21" ht="14.1" customHeight="1">
      <c r="G351" s="63">
        <f t="shared" si="65"/>
        <v>350</v>
      </c>
      <c r="H351" s="64">
        <f t="shared" si="66"/>
        <v>56281</v>
      </c>
      <c r="I351" s="69">
        <f t="shared" si="70"/>
        <v>2406.4396736584918</v>
      </c>
      <c r="J351" s="66">
        <f t="shared" si="71"/>
        <v>0</v>
      </c>
      <c r="K351" s="92">
        <v>0</v>
      </c>
      <c r="L351" s="69">
        <f t="shared" si="72"/>
        <v>0</v>
      </c>
      <c r="M351" s="69">
        <f t="shared" si="73"/>
        <v>0</v>
      </c>
      <c r="N351" s="67">
        <f t="shared" si="74"/>
        <v>5.2900000000000003E-2</v>
      </c>
      <c r="O351" s="93">
        <f t="shared" si="75"/>
        <v>0</v>
      </c>
      <c r="P351" s="94"/>
      <c r="Q351" s="69">
        <f t="shared" si="67"/>
        <v>400000</v>
      </c>
      <c r="R351" s="69">
        <f t="shared" si="76"/>
        <v>0</v>
      </c>
      <c r="S351" s="64">
        <f t="shared" si="68"/>
        <v>56281</v>
      </c>
      <c r="T351" s="70">
        <f t="shared" si="77"/>
        <v>-49</v>
      </c>
      <c r="U351" s="71">
        <f t="shared" si="69"/>
        <v>-54.561136274777276</v>
      </c>
    </row>
    <row r="352" spans="7:21" ht="14.1" customHeight="1">
      <c r="G352" s="63">
        <f t="shared" si="65"/>
        <v>351</v>
      </c>
      <c r="H352" s="64">
        <f t="shared" si="66"/>
        <v>56309</v>
      </c>
      <c r="I352" s="69">
        <f t="shared" si="70"/>
        <v>2406.4396736584918</v>
      </c>
      <c r="J352" s="66">
        <f t="shared" si="71"/>
        <v>0</v>
      </c>
      <c r="K352" s="92">
        <v>0</v>
      </c>
      <c r="L352" s="69">
        <f t="shared" si="72"/>
        <v>0</v>
      </c>
      <c r="M352" s="69">
        <f t="shared" si="73"/>
        <v>0</v>
      </c>
      <c r="N352" s="67">
        <f t="shared" si="74"/>
        <v>5.2900000000000003E-2</v>
      </c>
      <c r="O352" s="93">
        <f t="shared" si="75"/>
        <v>0</v>
      </c>
      <c r="P352" s="94"/>
      <c r="Q352" s="69">
        <f t="shared" si="67"/>
        <v>400000</v>
      </c>
      <c r="R352" s="69">
        <f t="shared" si="76"/>
        <v>0</v>
      </c>
      <c r="S352" s="64">
        <f t="shared" si="68"/>
        <v>56309</v>
      </c>
      <c r="T352" s="70">
        <f t="shared" si="77"/>
        <v>-50</v>
      </c>
      <c r="U352" s="71">
        <f t="shared" si="69"/>
        <v>-55.801659950521916</v>
      </c>
    </row>
    <row r="353" spans="7:21" ht="14.1" customHeight="1">
      <c r="G353" s="63">
        <f t="shared" si="65"/>
        <v>352</v>
      </c>
      <c r="H353" s="64">
        <f t="shared" si="66"/>
        <v>56340</v>
      </c>
      <c r="I353" s="69">
        <f t="shared" si="70"/>
        <v>2406.4396736584918</v>
      </c>
      <c r="J353" s="66">
        <f t="shared" si="71"/>
        <v>0</v>
      </c>
      <c r="K353" s="92">
        <v>0</v>
      </c>
      <c r="L353" s="69">
        <f t="shared" si="72"/>
        <v>0</v>
      </c>
      <c r="M353" s="69">
        <f t="shared" si="73"/>
        <v>0</v>
      </c>
      <c r="N353" s="67">
        <f t="shared" si="74"/>
        <v>5.2900000000000003E-2</v>
      </c>
      <c r="O353" s="93">
        <f t="shared" si="75"/>
        <v>0</v>
      </c>
      <c r="P353" s="94"/>
      <c r="Q353" s="69">
        <f t="shared" si="67"/>
        <v>400000</v>
      </c>
      <c r="R353" s="69">
        <f t="shared" si="76"/>
        <v>0</v>
      </c>
      <c r="S353" s="64">
        <f t="shared" si="68"/>
        <v>56340</v>
      </c>
      <c r="T353" s="70">
        <f t="shared" si="77"/>
        <v>-51</v>
      </c>
      <c r="U353" s="71">
        <f t="shared" si="69"/>
        <v>-57.047652268137185</v>
      </c>
    </row>
    <row r="354" spans="7:21" ht="14.1" customHeight="1">
      <c r="G354" s="63">
        <f t="shared" si="65"/>
        <v>353</v>
      </c>
      <c r="H354" s="64">
        <f t="shared" si="66"/>
        <v>56370</v>
      </c>
      <c r="I354" s="69">
        <f t="shared" si="70"/>
        <v>2406.4396736584918</v>
      </c>
      <c r="J354" s="66">
        <f t="shared" si="71"/>
        <v>0</v>
      </c>
      <c r="K354" s="92">
        <v>0</v>
      </c>
      <c r="L354" s="69">
        <f t="shared" si="72"/>
        <v>0</v>
      </c>
      <c r="M354" s="69">
        <f t="shared" si="73"/>
        <v>0</v>
      </c>
      <c r="N354" s="67">
        <f t="shared" si="74"/>
        <v>5.2900000000000003E-2</v>
      </c>
      <c r="O354" s="93">
        <f t="shared" si="75"/>
        <v>0</v>
      </c>
      <c r="P354" s="94"/>
      <c r="Q354" s="69">
        <f t="shared" si="67"/>
        <v>400000</v>
      </c>
      <c r="R354" s="69">
        <f t="shared" si="76"/>
        <v>0</v>
      </c>
      <c r="S354" s="64">
        <f t="shared" si="68"/>
        <v>56370</v>
      </c>
      <c r="T354" s="70">
        <f t="shared" si="77"/>
        <v>-52</v>
      </c>
      <c r="U354" s="71">
        <f t="shared" si="69"/>
        <v>-58.299137335219264</v>
      </c>
    </row>
    <row r="355" spans="7:21" ht="14.1" customHeight="1">
      <c r="G355" s="63">
        <f t="shared" si="65"/>
        <v>354</v>
      </c>
      <c r="H355" s="64">
        <f t="shared" si="66"/>
        <v>56401</v>
      </c>
      <c r="I355" s="69">
        <f t="shared" si="70"/>
        <v>2406.4396736584918</v>
      </c>
      <c r="J355" s="66">
        <f t="shared" si="71"/>
        <v>0</v>
      </c>
      <c r="K355" s="92">
        <v>0</v>
      </c>
      <c r="L355" s="69">
        <f t="shared" si="72"/>
        <v>0</v>
      </c>
      <c r="M355" s="69">
        <f t="shared" si="73"/>
        <v>0</v>
      </c>
      <c r="N355" s="67">
        <f t="shared" si="74"/>
        <v>5.2900000000000003E-2</v>
      </c>
      <c r="O355" s="93">
        <f t="shared" si="75"/>
        <v>0</v>
      </c>
      <c r="P355" s="94"/>
      <c r="Q355" s="69">
        <f t="shared" si="67"/>
        <v>400000</v>
      </c>
      <c r="R355" s="69">
        <f t="shared" si="76"/>
        <v>0</v>
      </c>
      <c r="S355" s="64">
        <f t="shared" si="68"/>
        <v>56401</v>
      </c>
      <c r="T355" s="70">
        <f t="shared" si="77"/>
        <v>-53</v>
      </c>
      <c r="U355" s="71">
        <f t="shared" si="69"/>
        <v>-59.556139365638678</v>
      </c>
    </row>
    <row r="356" spans="7:21" ht="14.1" customHeight="1">
      <c r="G356" s="63">
        <f t="shared" si="65"/>
        <v>355</v>
      </c>
      <c r="H356" s="64">
        <f t="shared" si="66"/>
        <v>56431</v>
      </c>
      <c r="I356" s="69">
        <f t="shared" si="70"/>
        <v>2406.4396736584918</v>
      </c>
      <c r="J356" s="66">
        <f t="shared" si="71"/>
        <v>0</v>
      </c>
      <c r="K356" s="92">
        <v>0</v>
      </c>
      <c r="L356" s="69">
        <f t="shared" si="72"/>
        <v>0</v>
      </c>
      <c r="M356" s="69">
        <f t="shared" si="73"/>
        <v>0</v>
      </c>
      <c r="N356" s="67">
        <f t="shared" si="74"/>
        <v>5.2900000000000003E-2</v>
      </c>
      <c r="O356" s="93">
        <f t="shared" si="75"/>
        <v>0</v>
      </c>
      <c r="P356" s="94"/>
      <c r="Q356" s="69">
        <f t="shared" si="67"/>
        <v>400000</v>
      </c>
      <c r="R356" s="69">
        <f t="shared" si="76"/>
        <v>0</v>
      </c>
      <c r="S356" s="64">
        <f t="shared" si="68"/>
        <v>56431</v>
      </c>
      <c r="T356" s="70">
        <f t="shared" si="77"/>
        <v>-54</v>
      </c>
      <c r="U356" s="71">
        <f t="shared" si="69"/>
        <v>-60.818682680008905</v>
      </c>
    </row>
    <row r="357" spans="7:21" ht="14.1" customHeight="1">
      <c r="G357" s="63">
        <f t="shared" si="65"/>
        <v>356</v>
      </c>
      <c r="H357" s="64">
        <f t="shared" si="66"/>
        <v>56462</v>
      </c>
      <c r="I357" s="69">
        <f t="shared" si="70"/>
        <v>2406.4396736584918</v>
      </c>
      <c r="J357" s="66">
        <f t="shared" si="71"/>
        <v>0</v>
      </c>
      <c r="K357" s="92">
        <v>0</v>
      </c>
      <c r="L357" s="69">
        <f t="shared" si="72"/>
        <v>0</v>
      </c>
      <c r="M357" s="69">
        <f t="shared" si="73"/>
        <v>0</v>
      </c>
      <c r="N357" s="67">
        <f t="shared" si="74"/>
        <v>5.2900000000000003E-2</v>
      </c>
      <c r="O357" s="93">
        <f t="shared" si="75"/>
        <v>0</v>
      </c>
      <c r="P357" s="94"/>
      <c r="Q357" s="69">
        <f t="shared" si="67"/>
        <v>400000</v>
      </c>
      <c r="R357" s="69">
        <f t="shared" si="76"/>
        <v>0</v>
      </c>
      <c r="S357" s="64">
        <f t="shared" si="68"/>
        <v>56462</v>
      </c>
      <c r="T357" s="70">
        <f t="shared" si="77"/>
        <v>-55</v>
      </c>
      <c r="U357" s="71">
        <f t="shared" si="69"/>
        <v>-62.08679170615666</v>
      </c>
    </row>
    <row r="358" spans="7:21" ht="14.1" customHeight="1">
      <c r="G358" s="63">
        <f t="shared" si="65"/>
        <v>357</v>
      </c>
      <c r="H358" s="64">
        <f t="shared" si="66"/>
        <v>56493</v>
      </c>
      <c r="I358" s="69">
        <f t="shared" si="70"/>
        <v>2406.4396736584918</v>
      </c>
      <c r="J358" s="66">
        <f t="shared" si="71"/>
        <v>0</v>
      </c>
      <c r="K358" s="92">
        <v>0</v>
      </c>
      <c r="L358" s="69">
        <f t="shared" si="72"/>
        <v>0</v>
      </c>
      <c r="M358" s="69">
        <f t="shared" si="73"/>
        <v>0</v>
      </c>
      <c r="N358" s="67">
        <f t="shared" si="74"/>
        <v>5.2900000000000003E-2</v>
      </c>
      <c r="O358" s="93">
        <f t="shared" si="75"/>
        <v>0</v>
      </c>
      <c r="P358" s="94"/>
      <c r="Q358" s="69">
        <f t="shared" si="67"/>
        <v>400000</v>
      </c>
      <c r="R358" s="69">
        <f t="shared" si="76"/>
        <v>0</v>
      </c>
      <c r="S358" s="64">
        <f t="shared" si="68"/>
        <v>56493</v>
      </c>
      <c r="T358" s="70">
        <f t="shared" si="77"/>
        <v>-56</v>
      </c>
      <c r="U358" s="71">
        <f t="shared" si="69"/>
        <v>-63.360490979594672</v>
      </c>
    </row>
    <row r="359" spans="7:21" ht="14.1" customHeight="1">
      <c r="G359" s="63">
        <f t="shared" si="65"/>
        <v>358</v>
      </c>
      <c r="H359" s="64">
        <f t="shared" si="66"/>
        <v>56523</v>
      </c>
      <c r="I359" s="69">
        <f t="shared" si="70"/>
        <v>2406.4396736584918</v>
      </c>
      <c r="J359" s="66">
        <f t="shared" si="71"/>
        <v>0</v>
      </c>
      <c r="K359" s="92">
        <v>0</v>
      </c>
      <c r="L359" s="69">
        <f t="shared" si="72"/>
        <v>0</v>
      </c>
      <c r="M359" s="69">
        <f t="shared" si="73"/>
        <v>0</v>
      </c>
      <c r="N359" s="67">
        <f t="shared" si="74"/>
        <v>5.2900000000000003E-2</v>
      </c>
      <c r="O359" s="93">
        <f t="shared" si="75"/>
        <v>0</v>
      </c>
      <c r="P359" s="94"/>
      <c r="Q359" s="69">
        <f t="shared" si="67"/>
        <v>400000</v>
      </c>
      <c r="R359" s="69">
        <f t="shared" si="76"/>
        <v>0</v>
      </c>
      <c r="S359" s="64">
        <f t="shared" si="68"/>
        <v>56523</v>
      </c>
      <c r="T359" s="70">
        <f t="shared" si="77"/>
        <v>-57</v>
      </c>
      <c r="U359" s="71">
        <f t="shared" si="69"/>
        <v>-64.639805143996355</v>
      </c>
    </row>
    <row r="360" spans="7:21" ht="14.1" customHeight="1">
      <c r="G360" s="63">
        <f t="shared" si="65"/>
        <v>359</v>
      </c>
      <c r="H360" s="64">
        <f t="shared" si="66"/>
        <v>56554</v>
      </c>
      <c r="I360" s="69">
        <f t="shared" si="70"/>
        <v>2406.4396736584918</v>
      </c>
      <c r="J360" s="66">
        <f t="shared" si="71"/>
        <v>0</v>
      </c>
      <c r="K360" s="92">
        <v>0</v>
      </c>
      <c r="L360" s="69">
        <f t="shared" si="72"/>
        <v>0</v>
      </c>
      <c r="M360" s="69">
        <f t="shared" si="73"/>
        <v>0</v>
      </c>
      <c r="N360" s="67">
        <f t="shared" si="74"/>
        <v>5.2900000000000003E-2</v>
      </c>
      <c r="O360" s="93">
        <f t="shared" si="75"/>
        <v>0</v>
      </c>
      <c r="P360" s="94"/>
      <c r="Q360" s="69">
        <f t="shared" si="67"/>
        <v>400000</v>
      </c>
      <c r="R360" s="69">
        <f t="shared" si="76"/>
        <v>0</v>
      </c>
      <c r="S360" s="64">
        <f t="shared" si="68"/>
        <v>56554</v>
      </c>
      <c r="T360" s="70">
        <f t="shared" si="77"/>
        <v>-58</v>
      </c>
      <c r="U360" s="71">
        <f t="shared" si="69"/>
        <v>-65.924758951672871</v>
      </c>
    </row>
    <row r="361" spans="7:21" ht="14.1" customHeight="1">
      <c r="G361" s="63">
        <f t="shared" si="65"/>
        <v>360</v>
      </c>
      <c r="H361" s="64">
        <f t="shared" si="66"/>
        <v>56584</v>
      </c>
      <c r="I361" s="69">
        <f t="shared" si="70"/>
        <v>2406.4396736584918</v>
      </c>
      <c r="J361" s="66">
        <f t="shared" si="71"/>
        <v>0</v>
      </c>
      <c r="K361" s="92">
        <v>0</v>
      </c>
      <c r="L361" s="69">
        <f t="shared" si="72"/>
        <v>0</v>
      </c>
      <c r="M361" s="69">
        <f t="shared" si="73"/>
        <v>0</v>
      </c>
      <c r="N361" s="67">
        <f t="shared" si="74"/>
        <v>5.2900000000000003E-2</v>
      </c>
      <c r="O361" s="93">
        <f t="shared" si="75"/>
        <v>0</v>
      </c>
      <c r="P361" s="94"/>
      <c r="Q361" s="69">
        <f t="shared" si="67"/>
        <v>400000</v>
      </c>
      <c r="R361" s="69">
        <f t="shared" si="76"/>
        <v>0</v>
      </c>
      <c r="S361" s="64">
        <f t="shared" si="68"/>
        <v>56584</v>
      </c>
      <c r="T361" s="70">
        <f t="shared" si="77"/>
        <v>-59</v>
      </c>
      <c r="U361" s="71">
        <f t="shared" si="69"/>
        <v>-67.215377264051497</v>
      </c>
    </row>
    <row r="362" spans="7:21" ht="14.1" customHeight="1">
      <c r="G362" s="63">
        <f t="shared" si="65"/>
        <v>361</v>
      </c>
      <c r="H362" s="64">
        <f t="shared" si="66"/>
        <v>56615</v>
      </c>
      <c r="I362" s="69">
        <f t="shared" si="70"/>
        <v>2406.4396736584918</v>
      </c>
      <c r="J362" s="66">
        <f t="shared" si="71"/>
        <v>0</v>
      </c>
      <c r="K362" s="92">
        <v>0</v>
      </c>
      <c r="L362" s="69">
        <f t="shared" si="72"/>
        <v>0</v>
      </c>
      <c r="M362" s="69">
        <f t="shared" si="73"/>
        <v>0</v>
      </c>
      <c r="N362" s="67">
        <f t="shared" si="74"/>
        <v>5.2900000000000003E-2</v>
      </c>
      <c r="O362" s="93">
        <f t="shared" si="75"/>
        <v>0</v>
      </c>
      <c r="P362" s="94"/>
      <c r="Q362" s="69">
        <f t="shared" si="67"/>
        <v>400000</v>
      </c>
      <c r="R362" s="69">
        <f t="shared" si="76"/>
        <v>0</v>
      </c>
      <c r="S362" s="64">
        <f t="shared" si="68"/>
        <v>56615</v>
      </c>
      <c r="T362" s="70">
        <f t="shared" si="77"/>
        <v>-60</v>
      </c>
      <c r="U362" s="71">
        <f t="shared" si="69"/>
        <v>-68.511685052157262</v>
      </c>
    </row>
    <row r="363" spans="7:21" ht="14.1" customHeight="1">
      <c r="G363" s="63">
        <f t="shared" si="65"/>
        <v>362</v>
      </c>
      <c r="H363" s="64">
        <f t="shared" si="66"/>
        <v>56646</v>
      </c>
      <c r="I363" s="69">
        <f t="shared" si="70"/>
        <v>2406.4396736584918</v>
      </c>
      <c r="J363" s="66">
        <f t="shared" si="71"/>
        <v>0</v>
      </c>
      <c r="K363" s="92">
        <v>0</v>
      </c>
      <c r="L363" s="69">
        <f t="shared" si="72"/>
        <v>0</v>
      </c>
      <c r="M363" s="69">
        <f t="shared" si="73"/>
        <v>0</v>
      </c>
      <c r="N363" s="67">
        <f t="shared" si="74"/>
        <v>5.2900000000000003E-2</v>
      </c>
      <c r="O363" s="93">
        <f t="shared" si="75"/>
        <v>0</v>
      </c>
      <c r="P363" s="94"/>
      <c r="Q363" s="69">
        <f t="shared" si="67"/>
        <v>400000</v>
      </c>
      <c r="R363" s="69">
        <f t="shared" si="76"/>
        <v>0</v>
      </c>
      <c r="S363" s="64">
        <f t="shared" si="68"/>
        <v>56646</v>
      </c>
      <c r="T363" s="70">
        <f t="shared" si="77"/>
        <v>-61</v>
      </c>
      <c r="U363" s="71">
        <f t="shared" si="69"/>
        <v>-69.813707397095513</v>
      </c>
    </row>
    <row r="364" spans="7:21" ht="14.1" customHeight="1">
      <c r="G364" s="63">
        <f t="shared" si="65"/>
        <v>363</v>
      </c>
      <c r="H364" s="64">
        <f t="shared" si="66"/>
        <v>56674</v>
      </c>
      <c r="I364" s="69">
        <f t="shared" si="70"/>
        <v>2406.4396736584918</v>
      </c>
      <c r="J364" s="66">
        <f t="shared" si="71"/>
        <v>0</v>
      </c>
      <c r="K364" s="92">
        <v>0</v>
      </c>
      <c r="L364" s="69">
        <f t="shared" si="72"/>
        <v>0</v>
      </c>
      <c r="M364" s="69">
        <f t="shared" si="73"/>
        <v>0</v>
      </c>
      <c r="N364" s="67">
        <f t="shared" si="74"/>
        <v>5.2900000000000003E-2</v>
      </c>
      <c r="O364" s="93">
        <f t="shared" si="75"/>
        <v>0</v>
      </c>
      <c r="P364" s="94"/>
      <c r="Q364" s="69">
        <f t="shared" si="67"/>
        <v>400000</v>
      </c>
      <c r="R364" s="69">
        <f t="shared" si="76"/>
        <v>0</v>
      </c>
      <c r="S364" s="64">
        <f t="shared" si="68"/>
        <v>56674</v>
      </c>
      <c r="T364" s="70">
        <f t="shared" si="77"/>
        <v>-62</v>
      </c>
      <c r="U364" s="71">
        <f t="shared" si="69"/>
        <v>-71.121469490537748</v>
      </c>
    </row>
    <row r="365" spans="7:21" ht="14.1" customHeight="1">
      <c r="G365" s="63">
        <f t="shared" si="65"/>
        <v>364</v>
      </c>
      <c r="H365" s="64">
        <f t="shared" si="66"/>
        <v>56705</v>
      </c>
      <c r="I365" s="69">
        <f t="shared" si="70"/>
        <v>2406.4396736584918</v>
      </c>
      <c r="J365" s="66">
        <f t="shared" si="71"/>
        <v>0</v>
      </c>
      <c r="K365" s="92">
        <v>0</v>
      </c>
      <c r="L365" s="69">
        <f t="shared" si="72"/>
        <v>0</v>
      </c>
      <c r="M365" s="69">
        <f t="shared" si="73"/>
        <v>0</v>
      </c>
      <c r="N365" s="67">
        <f t="shared" si="74"/>
        <v>5.2900000000000003E-2</v>
      </c>
      <c r="O365" s="93">
        <f t="shared" si="75"/>
        <v>0</v>
      </c>
      <c r="P365" s="94"/>
      <c r="Q365" s="69">
        <f t="shared" si="67"/>
        <v>400000</v>
      </c>
      <c r="R365" s="69">
        <f t="shared" si="76"/>
        <v>0</v>
      </c>
      <c r="S365" s="64">
        <f t="shared" si="68"/>
        <v>56705</v>
      </c>
      <c r="T365" s="70">
        <f t="shared" si="77"/>
        <v>-63</v>
      </c>
      <c r="U365" s="71">
        <f t="shared" si="69"/>
        <v>-72.434996635208506</v>
      </c>
    </row>
    <row r="366" spans="7:21" ht="14.1" customHeight="1">
      <c r="G366" s="63">
        <f t="shared" si="65"/>
        <v>365</v>
      </c>
      <c r="H366" s="64">
        <f t="shared" si="66"/>
        <v>56735</v>
      </c>
      <c r="I366" s="69">
        <f t="shared" si="70"/>
        <v>2406.4396736584918</v>
      </c>
      <c r="J366" s="66">
        <f t="shared" si="71"/>
        <v>0</v>
      </c>
      <c r="K366" s="92">
        <v>0</v>
      </c>
      <c r="L366" s="69">
        <f t="shared" si="72"/>
        <v>0</v>
      </c>
      <c r="M366" s="69">
        <f t="shared" si="73"/>
        <v>0</v>
      </c>
      <c r="N366" s="67">
        <f t="shared" si="74"/>
        <v>5.2900000000000003E-2</v>
      </c>
      <c r="O366" s="93">
        <f t="shared" si="75"/>
        <v>0</v>
      </c>
      <c r="P366" s="94"/>
      <c r="Q366" s="69">
        <f t="shared" si="67"/>
        <v>400000</v>
      </c>
      <c r="R366" s="69">
        <f t="shared" si="76"/>
        <v>0</v>
      </c>
      <c r="S366" s="64">
        <f t="shared" si="68"/>
        <v>56735</v>
      </c>
      <c r="T366" s="70">
        <f t="shared" si="77"/>
        <v>-64</v>
      </c>
      <c r="U366" s="71">
        <f t="shared" si="69"/>
        <v>-73.754314245375454</v>
      </c>
    </row>
    <row r="367" spans="7:21" ht="14.1" customHeight="1">
      <c r="G367" s="63">
        <f t="shared" si="65"/>
        <v>366</v>
      </c>
      <c r="H367" s="64">
        <f t="shared" si="66"/>
        <v>56766</v>
      </c>
      <c r="I367" s="69">
        <f t="shared" si="70"/>
        <v>2406.4396736584918</v>
      </c>
      <c r="J367" s="66">
        <f t="shared" si="71"/>
        <v>0</v>
      </c>
      <c r="K367" s="92">
        <v>0</v>
      </c>
      <c r="L367" s="69">
        <f t="shared" si="72"/>
        <v>0</v>
      </c>
      <c r="M367" s="69">
        <f t="shared" si="73"/>
        <v>0</v>
      </c>
      <c r="N367" s="67">
        <f t="shared" si="74"/>
        <v>5.2900000000000003E-2</v>
      </c>
      <c r="O367" s="93">
        <f t="shared" si="75"/>
        <v>0</v>
      </c>
      <c r="P367" s="94"/>
      <c r="Q367" s="69">
        <f t="shared" si="67"/>
        <v>400000</v>
      </c>
      <c r="R367" s="69">
        <f t="shared" si="76"/>
        <v>0</v>
      </c>
      <c r="S367" s="64">
        <f t="shared" si="68"/>
        <v>56766</v>
      </c>
      <c r="T367" s="70">
        <f t="shared" si="77"/>
        <v>-65</v>
      </c>
      <c r="U367" s="71">
        <f t="shared" si="69"/>
        <v>-75.079447847340518</v>
      </c>
    </row>
    <row r="368" spans="7:21" ht="14.1" customHeight="1">
      <c r="G368" s="63">
        <f t="shared" si="65"/>
        <v>367</v>
      </c>
      <c r="H368" s="64">
        <f t="shared" si="66"/>
        <v>56796</v>
      </c>
      <c r="I368" s="69">
        <f t="shared" si="70"/>
        <v>2406.4396736584918</v>
      </c>
      <c r="J368" s="66">
        <f t="shared" si="71"/>
        <v>0</v>
      </c>
      <c r="K368" s="92">
        <v>0</v>
      </c>
      <c r="L368" s="69">
        <f t="shared" si="72"/>
        <v>0</v>
      </c>
      <c r="M368" s="69">
        <f t="shared" si="73"/>
        <v>0</v>
      </c>
      <c r="N368" s="67">
        <f t="shared" si="74"/>
        <v>5.2900000000000003E-2</v>
      </c>
      <c r="O368" s="93">
        <f t="shared" si="75"/>
        <v>0</v>
      </c>
      <c r="P368" s="94"/>
      <c r="Q368" s="69">
        <f t="shared" si="67"/>
        <v>400000</v>
      </c>
      <c r="R368" s="69">
        <f t="shared" si="76"/>
        <v>0</v>
      </c>
      <c r="S368" s="64">
        <f t="shared" si="68"/>
        <v>56796</v>
      </c>
      <c r="T368" s="70">
        <f t="shared" si="77"/>
        <v>-66</v>
      </c>
      <c r="U368" s="71">
        <f t="shared" si="69"/>
        <v>-76.410423079934219</v>
      </c>
    </row>
    <row r="369" spans="7:21" ht="14.1" customHeight="1">
      <c r="G369" s="63">
        <f t="shared" si="65"/>
        <v>368</v>
      </c>
      <c r="H369" s="64">
        <f t="shared" si="66"/>
        <v>56827</v>
      </c>
      <c r="I369" s="69">
        <f t="shared" si="70"/>
        <v>2406.4396736584918</v>
      </c>
      <c r="J369" s="66">
        <f t="shared" si="71"/>
        <v>0</v>
      </c>
      <c r="K369" s="92">
        <v>0</v>
      </c>
      <c r="L369" s="69">
        <f t="shared" si="72"/>
        <v>0</v>
      </c>
      <c r="M369" s="69">
        <f t="shared" si="73"/>
        <v>0</v>
      </c>
      <c r="N369" s="67">
        <f t="shared" si="74"/>
        <v>5.2900000000000003E-2</v>
      </c>
      <c r="O369" s="93">
        <f t="shared" si="75"/>
        <v>0</v>
      </c>
      <c r="P369" s="94"/>
      <c r="Q369" s="69">
        <f t="shared" si="67"/>
        <v>400000</v>
      </c>
      <c r="R369" s="69">
        <f t="shared" si="76"/>
        <v>0</v>
      </c>
      <c r="S369" s="64">
        <f t="shared" si="68"/>
        <v>56827</v>
      </c>
      <c r="T369" s="70">
        <f t="shared" si="77"/>
        <v>-67</v>
      </c>
      <c r="U369" s="71">
        <f t="shared" si="69"/>
        <v>-77.747265695011606</v>
      </c>
    </row>
    <row r="370" spans="7:21" ht="14.1" customHeight="1">
      <c r="G370" s="63">
        <f t="shared" si="65"/>
        <v>369</v>
      </c>
      <c r="H370" s="64">
        <f t="shared" si="66"/>
        <v>56858</v>
      </c>
      <c r="I370" s="69">
        <f t="shared" si="70"/>
        <v>2406.4396736584918</v>
      </c>
      <c r="J370" s="66">
        <f t="shared" si="71"/>
        <v>0</v>
      </c>
      <c r="K370" s="92">
        <v>0</v>
      </c>
      <c r="L370" s="69">
        <f t="shared" si="72"/>
        <v>0</v>
      </c>
      <c r="M370" s="69">
        <f t="shared" si="73"/>
        <v>0</v>
      </c>
      <c r="N370" s="67">
        <f t="shared" si="74"/>
        <v>5.2900000000000003E-2</v>
      </c>
      <c r="O370" s="93">
        <f t="shared" si="75"/>
        <v>0</v>
      </c>
      <c r="P370" s="94"/>
      <c r="Q370" s="69">
        <f t="shared" si="67"/>
        <v>400000</v>
      </c>
      <c r="R370" s="69">
        <f t="shared" si="76"/>
        <v>0</v>
      </c>
      <c r="S370" s="64">
        <f t="shared" si="68"/>
        <v>56858</v>
      </c>
      <c r="T370" s="70">
        <f t="shared" si="77"/>
        <v>-68</v>
      </c>
      <c r="U370" s="71">
        <f t="shared" si="69"/>
        <v>-79.090001557950472</v>
      </c>
    </row>
    <row r="371" spans="7:21" ht="14.1" customHeight="1">
      <c r="G371" s="63">
        <f t="shared" si="65"/>
        <v>370</v>
      </c>
      <c r="H371" s="64">
        <f t="shared" si="66"/>
        <v>56888</v>
      </c>
      <c r="I371" s="69">
        <f t="shared" si="70"/>
        <v>2406.4396736584918</v>
      </c>
      <c r="J371" s="66">
        <f t="shared" si="71"/>
        <v>0</v>
      </c>
      <c r="K371" s="92">
        <v>0</v>
      </c>
      <c r="L371" s="69">
        <f t="shared" si="72"/>
        <v>0</v>
      </c>
      <c r="M371" s="69">
        <f t="shared" si="73"/>
        <v>0</v>
      </c>
      <c r="N371" s="67">
        <f t="shared" si="74"/>
        <v>5.2900000000000003E-2</v>
      </c>
      <c r="O371" s="93">
        <f t="shared" si="75"/>
        <v>0</v>
      </c>
      <c r="P371" s="94"/>
      <c r="Q371" s="69">
        <f t="shared" si="67"/>
        <v>400000</v>
      </c>
      <c r="R371" s="69">
        <f t="shared" si="76"/>
        <v>0</v>
      </c>
      <c r="S371" s="64">
        <f t="shared" si="68"/>
        <v>56888</v>
      </c>
      <c r="T371" s="70">
        <f t="shared" si="77"/>
        <v>-69</v>
      </c>
      <c r="U371" s="71">
        <f t="shared" si="69"/>
        <v>-80.438656648151792</v>
      </c>
    </row>
    <row r="372" spans="7:21" ht="14.1" customHeight="1">
      <c r="G372" s="63">
        <f t="shared" si="65"/>
        <v>371</v>
      </c>
      <c r="H372" s="64">
        <f t="shared" si="66"/>
        <v>56919</v>
      </c>
      <c r="I372" s="69">
        <f t="shared" si="70"/>
        <v>2406.4396736584918</v>
      </c>
      <c r="J372" s="66">
        <f t="shared" si="71"/>
        <v>0</v>
      </c>
      <c r="K372" s="92">
        <v>0</v>
      </c>
      <c r="L372" s="69">
        <f t="shared" si="72"/>
        <v>0</v>
      </c>
      <c r="M372" s="69">
        <f t="shared" si="73"/>
        <v>0</v>
      </c>
      <c r="N372" s="67">
        <f t="shared" si="74"/>
        <v>5.2900000000000003E-2</v>
      </c>
      <c r="O372" s="93">
        <f t="shared" si="75"/>
        <v>0</v>
      </c>
      <c r="P372" s="94"/>
      <c r="Q372" s="69">
        <f t="shared" si="67"/>
        <v>400000</v>
      </c>
      <c r="R372" s="69">
        <f t="shared" si="76"/>
        <v>0</v>
      </c>
      <c r="S372" s="64">
        <f t="shared" si="68"/>
        <v>56919</v>
      </c>
      <c r="T372" s="70">
        <f t="shared" si="77"/>
        <v>-70</v>
      </c>
      <c r="U372" s="71">
        <f t="shared" si="69"/>
        <v>-81.793257059542469</v>
      </c>
    </row>
    <row r="373" spans="7:21" ht="14.1" customHeight="1">
      <c r="G373" s="63">
        <f t="shared" si="65"/>
        <v>372</v>
      </c>
      <c r="H373" s="64">
        <f t="shared" si="66"/>
        <v>56949</v>
      </c>
      <c r="I373" s="69">
        <f t="shared" si="70"/>
        <v>2406.4396736584918</v>
      </c>
      <c r="J373" s="66">
        <f t="shared" si="71"/>
        <v>0</v>
      </c>
      <c r="K373" s="92">
        <v>0</v>
      </c>
      <c r="L373" s="69">
        <f t="shared" si="72"/>
        <v>0</v>
      </c>
      <c r="M373" s="69">
        <f t="shared" si="73"/>
        <v>0</v>
      </c>
      <c r="N373" s="67">
        <f t="shared" si="74"/>
        <v>5.2900000000000003E-2</v>
      </c>
      <c r="O373" s="93">
        <f t="shared" si="75"/>
        <v>0</v>
      </c>
      <c r="P373" s="94"/>
      <c r="Q373" s="69">
        <f t="shared" si="67"/>
        <v>400000</v>
      </c>
      <c r="R373" s="69">
        <f t="shared" si="76"/>
        <v>0</v>
      </c>
      <c r="S373" s="64">
        <f t="shared" si="68"/>
        <v>56949</v>
      </c>
      <c r="T373" s="70">
        <f t="shared" si="77"/>
        <v>-71</v>
      </c>
      <c r="U373" s="71">
        <f t="shared" si="69"/>
        <v>-83.153829001079927</v>
      </c>
    </row>
    <row r="374" spans="7:21" ht="14.1" customHeight="1">
      <c r="G374" s="63">
        <f t="shared" si="65"/>
        <v>373</v>
      </c>
      <c r="H374" s="64">
        <f t="shared" si="66"/>
        <v>56980</v>
      </c>
      <c r="I374" s="69">
        <f t="shared" si="70"/>
        <v>2406.4396736584918</v>
      </c>
      <c r="J374" s="66">
        <f t="shared" si="71"/>
        <v>0</v>
      </c>
      <c r="K374" s="92">
        <v>0</v>
      </c>
      <c r="L374" s="69">
        <f t="shared" si="72"/>
        <v>0</v>
      </c>
      <c r="M374" s="69">
        <f t="shared" si="73"/>
        <v>0</v>
      </c>
      <c r="N374" s="67">
        <f t="shared" si="74"/>
        <v>5.2900000000000003E-2</v>
      </c>
      <c r="O374" s="93">
        <f t="shared" si="75"/>
        <v>0</v>
      </c>
      <c r="P374" s="94"/>
      <c r="Q374" s="69">
        <f t="shared" si="67"/>
        <v>400000</v>
      </c>
      <c r="R374" s="69">
        <f t="shared" si="76"/>
        <v>0</v>
      </c>
      <c r="S374" s="64">
        <f t="shared" si="68"/>
        <v>56980</v>
      </c>
      <c r="T374" s="70">
        <f t="shared" si="77"/>
        <v>-72</v>
      </c>
      <c r="U374" s="71">
        <f t="shared" si="69"/>
        <v>-84.52039879725973</v>
      </c>
    </row>
    <row r="375" spans="7:21" ht="14.1" customHeight="1">
      <c r="G375" s="63">
        <f t="shared" si="65"/>
        <v>374</v>
      </c>
      <c r="H375" s="64">
        <f t="shared" si="66"/>
        <v>57011</v>
      </c>
      <c r="I375" s="69">
        <f t="shared" si="70"/>
        <v>2406.4396736584918</v>
      </c>
      <c r="J375" s="66">
        <f t="shared" si="71"/>
        <v>0</v>
      </c>
      <c r="K375" s="92">
        <v>0</v>
      </c>
      <c r="L375" s="69">
        <f t="shared" si="72"/>
        <v>0</v>
      </c>
      <c r="M375" s="69">
        <f t="shared" si="73"/>
        <v>0</v>
      </c>
      <c r="N375" s="67">
        <f t="shared" si="74"/>
        <v>5.2900000000000003E-2</v>
      </c>
      <c r="O375" s="93">
        <f t="shared" si="75"/>
        <v>0</v>
      </c>
      <c r="P375" s="94"/>
      <c r="Q375" s="69">
        <f t="shared" si="67"/>
        <v>400000</v>
      </c>
      <c r="R375" s="69">
        <f t="shared" si="76"/>
        <v>0</v>
      </c>
      <c r="S375" s="64">
        <f t="shared" si="68"/>
        <v>57011</v>
      </c>
      <c r="T375" s="70">
        <f t="shared" si="77"/>
        <v>-73</v>
      </c>
      <c r="U375" s="71">
        <f t="shared" si="69"/>
        <v>-85.89299288862432</v>
      </c>
    </row>
    <row r="376" spans="7:21" ht="14.1" customHeight="1">
      <c r="G376" s="63">
        <f t="shared" si="65"/>
        <v>375</v>
      </c>
      <c r="H376" s="64">
        <f t="shared" si="66"/>
        <v>57040</v>
      </c>
      <c r="I376" s="69">
        <f t="shared" si="70"/>
        <v>2406.4396736584918</v>
      </c>
      <c r="J376" s="66">
        <f t="shared" si="71"/>
        <v>0</v>
      </c>
      <c r="K376" s="92">
        <v>0</v>
      </c>
      <c r="L376" s="69">
        <f t="shared" si="72"/>
        <v>0</v>
      </c>
      <c r="M376" s="69">
        <f t="shared" si="73"/>
        <v>0</v>
      </c>
      <c r="N376" s="67">
        <f t="shared" si="74"/>
        <v>5.2900000000000003E-2</v>
      </c>
      <c r="O376" s="93">
        <f t="shared" si="75"/>
        <v>0</v>
      </c>
      <c r="P376" s="94"/>
      <c r="Q376" s="69">
        <f t="shared" si="67"/>
        <v>400000</v>
      </c>
      <c r="R376" s="69">
        <f t="shared" si="76"/>
        <v>0</v>
      </c>
      <c r="S376" s="64">
        <f t="shared" si="68"/>
        <v>57040</v>
      </c>
      <c r="T376" s="70">
        <f t="shared" si="77"/>
        <v>-74</v>
      </c>
      <c r="U376" s="71">
        <f t="shared" si="69"/>
        <v>-87.271637832275076</v>
      </c>
    </row>
    <row r="377" spans="7:21" ht="14.1" customHeight="1">
      <c r="G377" s="63">
        <f t="shared" si="65"/>
        <v>376</v>
      </c>
      <c r="H377" s="64">
        <f t="shared" si="66"/>
        <v>57071</v>
      </c>
      <c r="I377" s="69">
        <f t="shared" si="70"/>
        <v>2406.4396736584918</v>
      </c>
      <c r="J377" s="66">
        <f t="shared" si="71"/>
        <v>0</v>
      </c>
      <c r="K377" s="92">
        <v>0</v>
      </c>
      <c r="L377" s="69">
        <f t="shared" si="72"/>
        <v>0</v>
      </c>
      <c r="M377" s="69">
        <f t="shared" si="73"/>
        <v>0</v>
      </c>
      <c r="N377" s="67">
        <f t="shared" si="74"/>
        <v>5.2900000000000003E-2</v>
      </c>
      <c r="O377" s="93">
        <f t="shared" si="75"/>
        <v>0</v>
      </c>
      <c r="P377" s="94"/>
      <c r="Q377" s="69">
        <f t="shared" si="67"/>
        <v>400000</v>
      </c>
      <c r="R377" s="69">
        <f t="shared" si="76"/>
        <v>0</v>
      </c>
      <c r="S377" s="64">
        <f t="shared" si="68"/>
        <v>57071</v>
      </c>
      <c r="T377" s="70">
        <f t="shared" si="77"/>
        <v>-75</v>
      </c>
      <c r="U377" s="71">
        <f t="shared" si="69"/>
        <v>-88.65636030238565</v>
      </c>
    </row>
    <row r="378" spans="7:21" ht="14.1" customHeight="1">
      <c r="G378" s="63">
        <f t="shared" si="65"/>
        <v>377</v>
      </c>
      <c r="H378" s="64">
        <f t="shared" si="66"/>
        <v>57101</v>
      </c>
      <c r="I378" s="69">
        <f t="shared" si="70"/>
        <v>2406.4396736584918</v>
      </c>
      <c r="J378" s="66">
        <f t="shared" si="71"/>
        <v>0</v>
      </c>
      <c r="K378" s="92">
        <v>0</v>
      </c>
      <c r="L378" s="69">
        <f t="shared" si="72"/>
        <v>0</v>
      </c>
      <c r="M378" s="69">
        <f t="shared" si="73"/>
        <v>0</v>
      </c>
      <c r="N378" s="67">
        <f t="shared" si="74"/>
        <v>5.2900000000000003E-2</v>
      </c>
      <c r="O378" s="93">
        <f t="shared" si="75"/>
        <v>0</v>
      </c>
      <c r="P378" s="94"/>
      <c r="Q378" s="69">
        <f t="shared" si="67"/>
        <v>400000</v>
      </c>
      <c r="R378" s="69">
        <f t="shared" si="76"/>
        <v>0</v>
      </c>
      <c r="S378" s="64">
        <f t="shared" si="68"/>
        <v>57101</v>
      </c>
      <c r="T378" s="70">
        <f t="shared" si="77"/>
        <v>-76</v>
      </c>
      <c r="U378" s="71">
        <f t="shared" si="69"/>
        <v>-90.047187090718737</v>
      </c>
    </row>
    <row r="379" spans="7:21" ht="14.1" customHeight="1">
      <c r="G379" s="63">
        <f t="shared" si="65"/>
        <v>378</v>
      </c>
      <c r="H379" s="64">
        <f t="shared" si="66"/>
        <v>57132</v>
      </c>
      <c r="I379" s="69">
        <f t="shared" si="70"/>
        <v>2406.4396736584918</v>
      </c>
      <c r="J379" s="66">
        <f t="shared" si="71"/>
        <v>0</v>
      </c>
      <c r="K379" s="92">
        <v>0</v>
      </c>
      <c r="L379" s="69">
        <f t="shared" si="72"/>
        <v>0</v>
      </c>
      <c r="M379" s="69">
        <f t="shared" si="73"/>
        <v>0</v>
      </c>
      <c r="N379" s="67">
        <f t="shared" si="74"/>
        <v>5.2900000000000003E-2</v>
      </c>
      <c r="O379" s="93">
        <f t="shared" si="75"/>
        <v>0</v>
      </c>
      <c r="P379" s="94"/>
      <c r="Q379" s="69">
        <f t="shared" si="67"/>
        <v>400000</v>
      </c>
      <c r="R379" s="69">
        <f t="shared" si="76"/>
        <v>0</v>
      </c>
      <c r="S379" s="64">
        <f t="shared" si="68"/>
        <v>57132</v>
      </c>
      <c r="T379" s="70">
        <f t="shared" si="77"/>
        <v>-77</v>
      </c>
      <c r="U379" s="71">
        <f t="shared" si="69"/>
        <v>-91.444145107143669</v>
      </c>
    </row>
    <row r="380" spans="7:21" ht="14.1" customHeight="1">
      <c r="G380" s="63">
        <f t="shared" si="65"/>
        <v>379</v>
      </c>
      <c r="H380" s="64">
        <f t="shared" si="66"/>
        <v>57162</v>
      </c>
      <c r="I380" s="69">
        <f t="shared" si="70"/>
        <v>2406.4396736584918</v>
      </c>
      <c r="J380" s="66">
        <f t="shared" si="71"/>
        <v>0</v>
      </c>
      <c r="K380" s="92">
        <v>0</v>
      </c>
      <c r="L380" s="69">
        <f t="shared" si="72"/>
        <v>0</v>
      </c>
      <c r="M380" s="69">
        <f t="shared" si="73"/>
        <v>0</v>
      </c>
      <c r="N380" s="67">
        <f t="shared" si="74"/>
        <v>5.2900000000000003E-2</v>
      </c>
      <c r="O380" s="93">
        <f t="shared" si="75"/>
        <v>0</v>
      </c>
      <c r="P380" s="94"/>
      <c r="Q380" s="69">
        <f t="shared" si="67"/>
        <v>400000</v>
      </c>
      <c r="R380" s="69">
        <f t="shared" si="76"/>
        <v>0</v>
      </c>
      <c r="S380" s="64">
        <f t="shared" si="68"/>
        <v>57162</v>
      </c>
      <c r="T380" s="70">
        <f t="shared" si="77"/>
        <v>-78</v>
      </c>
      <c r="U380" s="71">
        <f t="shared" si="69"/>
        <v>-92.847261380157718</v>
      </c>
    </row>
    <row r="381" spans="7:21" ht="14.1" customHeight="1">
      <c r="G381" s="63">
        <f t="shared" si="65"/>
        <v>380</v>
      </c>
      <c r="H381" s="64">
        <f t="shared" si="66"/>
        <v>57193</v>
      </c>
      <c r="I381" s="69">
        <f t="shared" si="70"/>
        <v>2406.4396736584918</v>
      </c>
      <c r="J381" s="66">
        <f t="shared" si="71"/>
        <v>0</v>
      </c>
      <c r="K381" s="92">
        <v>0</v>
      </c>
      <c r="L381" s="69">
        <f t="shared" si="72"/>
        <v>0</v>
      </c>
      <c r="M381" s="69">
        <f t="shared" si="73"/>
        <v>0</v>
      </c>
      <c r="N381" s="67">
        <f t="shared" si="74"/>
        <v>5.2900000000000003E-2</v>
      </c>
      <c r="O381" s="93">
        <f t="shared" si="75"/>
        <v>0</v>
      </c>
      <c r="P381" s="94"/>
      <c r="Q381" s="69">
        <f t="shared" si="67"/>
        <v>400000</v>
      </c>
      <c r="R381" s="69">
        <f t="shared" si="76"/>
        <v>0</v>
      </c>
      <c r="S381" s="64">
        <f t="shared" si="68"/>
        <v>57193</v>
      </c>
      <c r="T381" s="70">
        <f t="shared" si="77"/>
        <v>-79</v>
      </c>
      <c r="U381" s="71">
        <f t="shared" si="69"/>
        <v>-94.256563057408528</v>
      </c>
    </row>
    <row r="382" spans="7:21" ht="14.1" customHeight="1">
      <c r="G382" s="63">
        <f t="shared" si="65"/>
        <v>381</v>
      </c>
      <c r="H382" s="64">
        <f t="shared" si="66"/>
        <v>57224</v>
      </c>
      <c r="I382" s="69">
        <f t="shared" si="70"/>
        <v>2406.4396736584918</v>
      </c>
      <c r="J382" s="66">
        <f t="shared" si="71"/>
        <v>0</v>
      </c>
      <c r="K382" s="92">
        <v>0</v>
      </c>
      <c r="L382" s="69">
        <f t="shared" si="72"/>
        <v>0</v>
      </c>
      <c r="M382" s="69">
        <f t="shared" si="73"/>
        <v>0</v>
      </c>
      <c r="N382" s="67">
        <f t="shared" si="74"/>
        <v>5.2900000000000003E-2</v>
      </c>
      <c r="O382" s="93">
        <f t="shared" si="75"/>
        <v>0</v>
      </c>
      <c r="P382" s="94"/>
      <c r="Q382" s="69">
        <f t="shared" si="67"/>
        <v>400000</v>
      </c>
      <c r="R382" s="69">
        <f t="shared" si="76"/>
        <v>0</v>
      </c>
      <c r="S382" s="64">
        <f t="shared" si="68"/>
        <v>57224</v>
      </c>
      <c r="T382" s="70">
        <f t="shared" si="77"/>
        <v>-80</v>
      </c>
      <c r="U382" s="71">
        <f t="shared" si="69"/>
        <v>-95.672077406220041</v>
      </c>
    </row>
    <row r="383" spans="7:21" ht="14.1" customHeight="1">
      <c r="G383" s="63">
        <f t="shared" si="65"/>
        <v>382</v>
      </c>
      <c r="H383" s="64">
        <f t="shared" si="66"/>
        <v>57254</v>
      </c>
      <c r="I383" s="69">
        <f t="shared" si="70"/>
        <v>2406.4396736584918</v>
      </c>
      <c r="J383" s="66">
        <f t="shared" si="71"/>
        <v>0</v>
      </c>
      <c r="K383" s="92">
        <v>0</v>
      </c>
      <c r="L383" s="69">
        <f t="shared" si="72"/>
        <v>0</v>
      </c>
      <c r="M383" s="69">
        <f t="shared" si="73"/>
        <v>0</v>
      </c>
      <c r="N383" s="67">
        <f t="shared" si="74"/>
        <v>5.2900000000000003E-2</v>
      </c>
      <c r="O383" s="93">
        <f t="shared" si="75"/>
        <v>0</v>
      </c>
      <c r="P383" s="94"/>
      <c r="Q383" s="69">
        <f t="shared" si="67"/>
        <v>400000</v>
      </c>
      <c r="R383" s="69">
        <f t="shared" si="76"/>
        <v>0</v>
      </c>
      <c r="S383" s="64">
        <f t="shared" si="68"/>
        <v>57254</v>
      </c>
      <c r="T383" s="70">
        <f t="shared" si="77"/>
        <v>-81</v>
      </c>
      <c r="U383" s="71">
        <f t="shared" si="69"/>
        <v>-97.093831814119071</v>
      </c>
    </row>
    <row r="384" spans="7:21" ht="14.1" customHeight="1">
      <c r="G384" s="63">
        <f t="shared" si="65"/>
        <v>383</v>
      </c>
      <c r="H384" s="64">
        <f t="shared" si="66"/>
        <v>57285</v>
      </c>
      <c r="I384" s="69">
        <f t="shared" si="70"/>
        <v>2406.4396736584918</v>
      </c>
      <c r="J384" s="66">
        <f t="shared" si="71"/>
        <v>0</v>
      </c>
      <c r="K384" s="92">
        <v>0</v>
      </c>
      <c r="L384" s="69">
        <f t="shared" si="72"/>
        <v>0</v>
      </c>
      <c r="M384" s="69">
        <f t="shared" si="73"/>
        <v>0</v>
      </c>
      <c r="N384" s="67">
        <f t="shared" si="74"/>
        <v>5.2900000000000003E-2</v>
      </c>
      <c r="O384" s="93">
        <f t="shared" si="75"/>
        <v>0</v>
      </c>
      <c r="P384" s="94"/>
      <c r="Q384" s="69">
        <f t="shared" si="67"/>
        <v>400000</v>
      </c>
      <c r="R384" s="69">
        <f t="shared" si="76"/>
        <v>0</v>
      </c>
      <c r="S384" s="64">
        <f t="shared" si="68"/>
        <v>57285</v>
      </c>
      <c r="T384" s="70">
        <f t="shared" si="77"/>
        <v>-82</v>
      </c>
      <c r="U384" s="71">
        <f t="shared" si="69"/>
        <v>-98.521853789366361</v>
      </c>
    </row>
    <row r="385" spans="7:21" ht="14.1" customHeight="1">
      <c r="G385" s="63">
        <f t="shared" si="65"/>
        <v>384</v>
      </c>
      <c r="H385" s="64">
        <f t="shared" si="66"/>
        <v>57315</v>
      </c>
      <c r="I385" s="69">
        <f t="shared" si="70"/>
        <v>2406.4396736584918</v>
      </c>
      <c r="J385" s="66">
        <f t="shared" si="71"/>
        <v>0</v>
      </c>
      <c r="K385" s="92">
        <v>0</v>
      </c>
      <c r="L385" s="69">
        <f t="shared" si="72"/>
        <v>0</v>
      </c>
      <c r="M385" s="69">
        <f t="shared" si="73"/>
        <v>0</v>
      </c>
      <c r="N385" s="67">
        <f t="shared" si="74"/>
        <v>5.2900000000000003E-2</v>
      </c>
      <c r="O385" s="93">
        <f t="shared" si="75"/>
        <v>0</v>
      </c>
      <c r="P385" s="94"/>
      <c r="Q385" s="69">
        <f t="shared" si="67"/>
        <v>400000</v>
      </c>
      <c r="R385" s="69">
        <f t="shared" si="76"/>
        <v>0</v>
      </c>
      <c r="S385" s="64">
        <f t="shared" si="68"/>
        <v>57315</v>
      </c>
      <c r="T385" s="70">
        <f t="shared" si="77"/>
        <v>-83</v>
      </c>
      <c r="U385" s="71">
        <f t="shared" si="69"/>
        <v>-99.956170961487871</v>
      </c>
    </row>
    <row r="386" spans="7:21" ht="14.1" customHeight="1">
      <c r="G386" s="63">
        <f t="shared" ref="G386:G400" si="78">(ROW(G386)-1)</f>
        <v>385</v>
      </c>
      <c r="H386" s="64">
        <f t="shared" ref="H386:H400" si="79">DATE(YEAR(D$15),MONTH(D$15)+(ROW(H386)-2),DAY(D$15))</f>
        <v>57346</v>
      </c>
      <c r="I386" s="69">
        <f t="shared" si="70"/>
        <v>2406.4396736584918</v>
      </c>
      <c r="J386" s="66">
        <f t="shared" si="71"/>
        <v>0</v>
      </c>
      <c r="K386" s="92">
        <v>0</v>
      </c>
      <c r="L386" s="69">
        <f t="shared" si="72"/>
        <v>0</v>
      </c>
      <c r="M386" s="69">
        <f t="shared" si="73"/>
        <v>0</v>
      </c>
      <c r="N386" s="67">
        <f t="shared" si="74"/>
        <v>5.2900000000000003E-2</v>
      </c>
      <c r="O386" s="93">
        <f t="shared" si="75"/>
        <v>0</v>
      </c>
      <c r="P386" s="94"/>
      <c r="Q386" s="69">
        <f t="shared" ref="Q386:Q400" si="80">D$5-O386</f>
        <v>400000</v>
      </c>
      <c r="R386" s="69">
        <f t="shared" si="76"/>
        <v>0</v>
      </c>
      <c r="S386" s="64">
        <f t="shared" ref="S386:S400" si="81">H386</f>
        <v>57346</v>
      </c>
      <c r="T386" s="70">
        <f t="shared" si="77"/>
        <v>-84</v>
      </c>
      <c r="U386" s="71">
        <f t="shared" ref="U386:U400" si="82">(1 - POWER(1 + N386 / 12, -1 * T386)) / (N386 / 12)</f>
        <v>-101.39681108180973</v>
      </c>
    </row>
    <row r="387" spans="7:21" ht="14.1" customHeight="1">
      <c r="G387" s="63">
        <f t="shared" si="78"/>
        <v>386</v>
      </c>
      <c r="H387" s="64">
        <f t="shared" si="79"/>
        <v>57377</v>
      </c>
      <c r="I387" s="69">
        <f t="shared" ref="I387:I400" si="83">IF((J386+K386)&gt;D$18,O386/U387,I386)</f>
        <v>2406.4396736584918</v>
      </c>
      <c r="J387" s="66">
        <f t="shared" ref="J387:J400" si="84">J386</f>
        <v>0</v>
      </c>
      <c r="K387" s="92">
        <v>0</v>
      </c>
      <c r="L387" s="69">
        <f t="shared" ref="L387:L400" si="85">MIN(I387+J387+K387, O386+M387)</f>
        <v>0</v>
      </c>
      <c r="M387" s="69">
        <f t="shared" ref="M387:M400" si="86">O386 * (N387/12)</f>
        <v>0</v>
      </c>
      <c r="N387" s="67">
        <f t="shared" ref="N387:N400" si="87">N386</f>
        <v>5.2900000000000003E-2</v>
      </c>
      <c r="O387" s="93">
        <f t="shared" ref="O387:O400" si="88">IF((O386-L387)+M387 &lt; 0.005, 0, (O386-L387)+M387)</f>
        <v>0</v>
      </c>
      <c r="P387" s="94"/>
      <c r="Q387" s="69">
        <f t="shared" si="80"/>
        <v>400000</v>
      </c>
      <c r="R387" s="69">
        <f t="shared" ref="R387:R400" si="89">R386+(J387+K387)</f>
        <v>0</v>
      </c>
      <c r="S387" s="64">
        <f t="shared" si="81"/>
        <v>57377</v>
      </c>
      <c r="T387" s="70">
        <f t="shared" ref="T387:T400" si="90">T386-1</f>
        <v>-85</v>
      </c>
      <c r="U387" s="71">
        <f t="shared" si="82"/>
        <v>-102.84380202399542</v>
      </c>
    </row>
    <row r="388" spans="7:21" ht="14.1" customHeight="1">
      <c r="G388" s="63">
        <f t="shared" si="78"/>
        <v>387</v>
      </c>
      <c r="H388" s="64">
        <f t="shared" si="79"/>
        <v>57405</v>
      </c>
      <c r="I388" s="69">
        <f t="shared" si="83"/>
        <v>2406.4396736584918</v>
      </c>
      <c r="J388" s="66">
        <f t="shared" si="84"/>
        <v>0</v>
      </c>
      <c r="K388" s="92">
        <v>0</v>
      </c>
      <c r="L388" s="69">
        <f t="shared" si="85"/>
        <v>0</v>
      </c>
      <c r="M388" s="69">
        <f t="shared" si="86"/>
        <v>0</v>
      </c>
      <c r="N388" s="67">
        <f t="shared" si="87"/>
        <v>5.2900000000000003E-2</v>
      </c>
      <c r="O388" s="93">
        <f t="shared" si="88"/>
        <v>0</v>
      </c>
      <c r="P388" s="94"/>
      <c r="Q388" s="69">
        <f t="shared" si="80"/>
        <v>400000</v>
      </c>
      <c r="R388" s="69">
        <f t="shared" si="89"/>
        <v>0</v>
      </c>
      <c r="S388" s="64">
        <f t="shared" si="81"/>
        <v>57405</v>
      </c>
      <c r="T388" s="70">
        <f t="shared" si="90"/>
        <v>-86</v>
      </c>
      <c r="U388" s="71">
        <f t="shared" si="82"/>
        <v>-104.29717178458459</v>
      </c>
    </row>
    <row r="389" spans="7:21" ht="14.1" customHeight="1">
      <c r="G389" s="63">
        <f t="shared" si="78"/>
        <v>388</v>
      </c>
      <c r="H389" s="64">
        <f t="shared" si="79"/>
        <v>57436</v>
      </c>
      <c r="I389" s="69">
        <f t="shared" si="83"/>
        <v>2406.4396736584918</v>
      </c>
      <c r="J389" s="66">
        <f t="shared" si="84"/>
        <v>0</v>
      </c>
      <c r="K389" s="92">
        <v>0</v>
      </c>
      <c r="L389" s="69">
        <f t="shared" si="85"/>
        <v>0</v>
      </c>
      <c r="M389" s="69">
        <f t="shared" si="86"/>
        <v>0</v>
      </c>
      <c r="N389" s="67">
        <f t="shared" si="87"/>
        <v>5.2900000000000003E-2</v>
      </c>
      <c r="O389" s="93">
        <f t="shared" si="88"/>
        <v>0</v>
      </c>
      <c r="P389" s="94"/>
      <c r="Q389" s="69">
        <f t="shared" si="80"/>
        <v>400000</v>
      </c>
      <c r="R389" s="69">
        <f t="shared" si="89"/>
        <v>0</v>
      </c>
      <c r="S389" s="64">
        <f t="shared" si="81"/>
        <v>57436</v>
      </c>
      <c r="T389" s="70">
        <f t="shared" si="90"/>
        <v>-87</v>
      </c>
      <c r="U389" s="71">
        <f t="shared" si="82"/>
        <v>-105.75694848353498</v>
      </c>
    </row>
    <row r="390" spans="7:21" ht="14.1" customHeight="1">
      <c r="G390" s="63">
        <f t="shared" si="78"/>
        <v>389</v>
      </c>
      <c r="H390" s="64">
        <f t="shared" si="79"/>
        <v>57466</v>
      </c>
      <c r="I390" s="69">
        <f t="shared" si="83"/>
        <v>2406.4396736584918</v>
      </c>
      <c r="J390" s="66">
        <f t="shared" si="84"/>
        <v>0</v>
      </c>
      <c r="K390" s="92">
        <v>0</v>
      </c>
      <c r="L390" s="69">
        <f t="shared" si="85"/>
        <v>0</v>
      </c>
      <c r="M390" s="69">
        <f t="shared" si="86"/>
        <v>0</v>
      </c>
      <c r="N390" s="67">
        <f t="shared" si="87"/>
        <v>5.2900000000000003E-2</v>
      </c>
      <c r="O390" s="93">
        <f t="shared" si="88"/>
        <v>0</v>
      </c>
      <c r="P390" s="94"/>
      <c r="Q390" s="69">
        <f t="shared" si="80"/>
        <v>400000</v>
      </c>
      <c r="R390" s="69">
        <f t="shared" si="89"/>
        <v>0</v>
      </c>
      <c r="S390" s="64">
        <f t="shared" si="81"/>
        <v>57466</v>
      </c>
      <c r="T390" s="70">
        <f t="shared" si="90"/>
        <v>-88</v>
      </c>
      <c r="U390" s="71">
        <f t="shared" si="82"/>
        <v>-107.22316036476661</v>
      </c>
    </row>
    <row r="391" spans="7:21" ht="14.1" customHeight="1">
      <c r="G391" s="63">
        <f t="shared" si="78"/>
        <v>390</v>
      </c>
      <c r="H391" s="64">
        <f t="shared" si="79"/>
        <v>57497</v>
      </c>
      <c r="I391" s="69">
        <f t="shared" si="83"/>
        <v>2406.4396736584918</v>
      </c>
      <c r="J391" s="66">
        <f t="shared" si="84"/>
        <v>0</v>
      </c>
      <c r="K391" s="92">
        <v>0</v>
      </c>
      <c r="L391" s="69">
        <f t="shared" si="85"/>
        <v>0</v>
      </c>
      <c r="M391" s="69">
        <f t="shared" si="86"/>
        <v>0</v>
      </c>
      <c r="N391" s="67">
        <f t="shared" si="87"/>
        <v>5.2900000000000003E-2</v>
      </c>
      <c r="O391" s="93">
        <f t="shared" si="88"/>
        <v>0</v>
      </c>
      <c r="P391" s="94"/>
      <c r="Q391" s="69">
        <f t="shared" si="80"/>
        <v>400000</v>
      </c>
      <c r="R391" s="69">
        <f t="shared" si="89"/>
        <v>0</v>
      </c>
      <c r="S391" s="64">
        <f t="shared" si="81"/>
        <v>57497</v>
      </c>
      <c r="T391" s="70">
        <f t="shared" si="90"/>
        <v>-89</v>
      </c>
      <c r="U391" s="71">
        <f t="shared" si="82"/>
        <v>-108.69583579670795</v>
      </c>
    </row>
    <row r="392" spans="7:21" ht="14.1" customHeight="1">
      <c r="G392" s="63">
        <f t="shared" si="78"/>
        <v>391</v>
      </c>
      <c r="H392" s="64">
        <f t="shared" si="79"/>
        <v>57527</v>
      </c>
      <c r="I392" s="69">
        <f t="shared" si="83"/>
        <v>2406.4396736584918</v>
      </c>
      <c r="J392" s="66">
        <f t="shared" si="84"/>
        <v>0</v>
      </c>
      <c r="K392" s="92">
        <v>0</v>
      </c>
      <c r="L392" s="69">
        <f t="shared" si="85"/>
        <v>0</v>
      </c>
      <c r="M392" s="69">
        <f t="shared" si="86"/>
        <v>0</v>
      </c>
      <c r="N392" s="67">
        <f t="shared" si="87"/>
        <v>5.2900000000000003E-2</v>
      </c>
      <c r="O392" s="93">
        <f t="shared" si="88"/>
        <v>0</v>
      </c>
      <c r="P392" s="94"/>
      <c r="Q392" s="69">
        <f t="shared" si="80"/>
        <v>400000</v>
      </c>
      <c r="R392" s="69">
        <f t="shared" si="89"/>
        <v>0</v>
      </c>
      <c r="S392" s="64">
        <f t="shared" si="81"/>
        <v>57527</v>
      </c>
      <c r="T392" s="70">
        <f t="shared" si="90"/>
        <v>-90</v>
      </c>
      <c r="U392" s="71">
        <f t="shared" si="82"/>
        <v>-110.17500327284519</v>
      </c>
    </row>
    <row r="393" spans="7:21" ht="14.1" customHeight="1">
      <c r="G393" s="63">
        <f t="shared" si="78"/>
        <v>392</v>
      </c>
      <c r="H393" s="64">
        <f t="shared" si="79"/>
        <v>57558</v>
      </c>
      <c r="I393" s="69">
        <f t="shared" si="83"/>
        <v>2406.4396736584918</v>
      </c>
      <c r="J393" s="66">
        <f t="shared" si="84"/>
        <v>0</v>
      </c>
      <c r="K393" s="92">
        <v>0</v>
      </c>
      <c r="L393" s="69">
        <f t="shared" si="85"/>
        <v>0</v>
      </c>
      <c r="M393" s="69">
        <f t="shared" si="86"/>
        <v>0</v>
      </c>
      <c r="N393" s="67">
        <f t="shared" si="87"/>
        <v>5.2900000000000003E-2</v>
      </c>
      <c r="O393" s="93">
        <f t="shared" si="88"/>
        <v>0</v>
      </c>
      <c r="P393" s="94"/>
      <c r="Q393" s="69">
        <f t="shared" si="80"/>
        <v>400000</v>
      </c>
      <c r="R393" s="69">
        <f t="shared" si="89"/>
        <v>0</v>
      </c>
      <c r="S393" s="64">
        <f t="shared" si="81"/>
        <v>57558</v>
      </c>
      <c r="T393" s="70">
        <f t="shared" si="90"/>
        <v>-91</v>
      </c>
      <c r="U393" s="71">
        <f t="shared" si="82"/>
        <v>-111.66069141227294</v>
      </c>
    </row>
    <row r="394" spans="7:21" ht="14.1" customHeight="1">
      <c r="G394" s="63">
        <f t="shared" si="78"/>
        <v>393</v>
      </c>
      <c r="H394" s="64">
        <f t="shared" si="79"/>
        <v>57589</v>
      </c>
      <c r="I394" s="69">
        <f t="shared" si="83"/>
        <v>2406.4396736584918</v>
      </c>
      <c r="J394" s="66">
        <f t="shared" si="84"/>
        <v>0</v>
      </c>
      <c r="K394" s="92">
        <v>0</v>
      </c>
      <c r="L394" s="69">
        <f t="shared" si="85"/>
        <v>0</v>
      </c>
      <c r="M394" s="69">
        <f t="shared" si="86"/>
        <v>0</v>
      </c>
      <c r="N394" s="67">
        <f t="shared" si="87"/>
        <v>5.2900000000000003E-2</v>
      </c>
      <c r="O394" s="93">
        <f t="shared" si="88"/>
        <v>0</v>
      </c>
      <c r="P394" s="94"/>
      <c r="Q394" s="69">
        <f t="shared" si="80"/>
        <v>400000</v>
      </c>
      <c r="R394" s="69">
        <f t="shared" si="89"/>
        <v>0</v>
      </c>
      <c r="S394" s="64">
        <f t="shared" si="81"/>
        <v>57589</v>
      </c>
      <c r="T394" s="70">
        <f t="shared" si="90"/>
        <v>-92</v>
      </c>
      <c r="U394" s="71">
        <f t="shared" si="82"/>
        <v>-113.1529289602488</v>
      </c>
    </row>
    <row r="395" spans="7:21" ht="14.1" customHeight="1">
      <c r="G395" s="63">
        <f t="shared" si="78"/>
        <v>394</v>
      </c>
      <c r="H395" s="64">
        <f t="shared" si="79"/>
        <v>57619</v>
      </c>
      <c r="I395" s="69">
        <f t="shared" si="83"/>
        <v>2406.4396736584918</v>
      </c>
      <c r="J395" s="66">
        <f t="shared" si="84"/>
        <v>0</v>
      </c>
      <c r="K395" s="92">
        <v>0</v>
      </c>
      <c r="L395" s="69">
        <f t="shared" si="85"/>
        <v>0</v>
      </c>
      <c r="M395" s="69">
        <f t="shared" si="86"/>
        <v>0</v>
      </c>
      <c r="N395" s="67">
        <f t="shared" si="87"/>
        <v>5.2900000000000003E-2</v>
      </c>
      <c r="O395" s="93">
        <f t="shared" si="88"/>
        <v>0</v>
      </c>
      <c r="P395" s="94"/>
      <c r="Q395" s="69">
        <f t="shared" si="80"/>
        <v>400000</v>
      </c>
      <c r="R395" s="69">
        <f t="shared" si="89"/>
        <v>0</v>
      </c>
      <c r="S395" s="64">
        <f t="shared" si="81"/>
        <v>57619</v>
      </c>
      <c r="T395" s="70">
        <f t="shared" si="90"/>
        <v>-93</v>
      </c>
      <c r="U395" s="71">
        <f t="shared" si="82"/>
        <v>-114.65174478874856</v>
      </c>
    </row>
    <row r="396" spans="7:21" ht="14.1" customHeight="1">
      <c r="G396" s="63">
        <f t="shared" si="78"/>
        <v>395</v>
      </c>
      <c r="H396" s="64">
        <f t="shared" si="79"/>
        <v>57650</v>
      </c>
      <c r="I396" s="69">
        <f t="shared" si="83"/>
        <v>2406.4396736584918</v>
      </c>
      <c r="J396" s="66">
        <f t="shared" si="84"/>
        <v>0</v>
      </c>
      <c r="K396" s="92">
        <v>0</v>
      </c>
      <c r="L396" s="69">
        <f t="shared" si="85"/>
        <v>0</v>
      </c>
      <c r="M396" s="69">
        <f t="shared" si="86"/>
        <v>0</v>
      </c>
      <c r="N396" s="67">
        <f t="shared" si="87"/>
        <v>5.2900000000000003E-2</v>
      </c>
      <c r="O396" s="93">
        <f t="shared" si="88"/>
        <v>0</v>
      </c>
      <c r="P396" s="94"/>
      <c r="Q396" s="69">
        <f t="shared" si="80"/>
        <v>400000</v>
      </c>
      <c r="R396" s="69">
        <f t="shared" si="89"/>
        <v>0</v>
      </c>
      <c r="S396" s="64">
        <f t="shared" si="81"/>
        <v>57650</v>
      </c>
      <c r="T396" s="70">
        <f t="shared" si="90"/>
        <v>-94</v>
      </c>
      <c r="U396" s="71">
        <f t="shared" si="82"/>
        <v>-116.1571678970257</v>
      </c>
    </row>
    <row r="397" spans="7:21" ht="14.1" customHeight="1">
      <c r="G397" s="63">
        <f t="shared" si="78"/>
        <v>396</v>
      </c>
      <c r="H397" s="64">
        <f t="shared" si="79"/>
        <v>57680</v>
      </c>
      <c r="I397" s="69">
        <f t="shared" si="83"/>
        <v>2406.4396736584918</v>
      </c>
      <c r="J397" s="66">
        <f t="shared" si="84"/>
        <v>0</v>
      </c>
      <c r="K397" s="92">
        <v>0</v>
      </c>
      <c r="L397" s="69">
        <f t="shared" si="85"/>
        <v>0</v>
      </c>
      <c r="M397" s="69">
        <f t="shared" si="86"/>
        <v>0</v>
      </c>
      <c r="N397" s="67">
        <f t="shared" si="87"/>
        <v>5.2900000000000003E-2</v>
      </c>
      <c r="O397" s="93">
        <f t="shared" si="88"/>
        <v>0</v>
      </c>
      <c r="P397" s="94"/>
      <c r="Q397" s="69">
        <f t="shared" si="80"/>
        <v>400000</v>
      </c>
      <c r="R397" s="69">
        <f t="shared" si="89"/>
        <v>0</v>
      </c>
      <c r="S397" s="64">
        <f t="shared" si="81"/>
        <v>57680</v>
      </c>
      <c r="T397" s="70">
        <f t="shared" si="90"/>
        <v>-95</v>
      </c>
      <c r="U397" s="71">
        <f t="shared" si="82"/>
        <v>-117.66922741217171</v>
      </c>
    </row>
    <row r="398" spans="7:21" ht="14.1" customHeight="1">
      <c r="G398" s="63">
        <f t="shared" si="78"/>
        <v>397</v>
      </c>
      <c r="H398" s="64">
        <f t="shared" si="79"/>
        <v>57711</v>
      </c>
      <c r="I398" s="69">
        <f t="shared" si="83"/>
        <v>2406.4396736584918</v>
      </c>
      <c r="J398" s="66">
        <f t="shared" si="84"/>
        <v>0</v>
      </c>
      <c r="K398" s="92">
        <v>0</v>
      </c>
      <c r="L398" s="69">
        <f t="shared" si="85"/>
        <v>0</v>
      </c>
      <c r="M398" s="69">
        <f t="shared" si="86"/>
        <v>0</v>
      </c>
      <c r="N398" s="67">
        <f t="shared" si="87"/>
        <v>5.2900000000000003E-2</v>
      </c>
      <c r="O398" s="93">
        <f t="shared" si="88"/>
        <v>0</v>
      </c>
      <c r="P398" s="94"/>
      <c r="Q398" s="69">
        <f t="shared" si="80"/>
        <v>400000</v>
      </c>
      <c r="R398" s="69">
        <f t="shared" si="89"/>
        <v>0</v>
      </c>
      <c r="S398" s="64">
        <f t="shared" si="81"/>
        <v>57711</v>
      </c>
      <c r="T398" s="70">
        <f t="shared" si="90"/>
        <v>-96</v>
      </c>
      <c r="U398" s="71">
        <f t="shared" si="82"/>
        <v>-119.18795258968046</v>
      </c>
    </row>
    <row r="399" spans="7:21" ht="14.1" customHeight="1">
      <c r="G399" s="63">
        <f t="shared" si="78"/>
        <v>398</v>
      </c>
      <c r="H399" s="64">
        <f t="shared" si="79"/>
        <v>57742</v>
      </c>
      <c r="I399" s="69">
        <f t="shared" si="83"/>
        <v>2406.4396736584918</v>
      </c>
      <c r="J399" s="66">
        <f t="shared" si="84"/>
        <v>0</v>
      </c>
      <c r="K399" s="92">
        <v>0</v>
      </c>
      <c r="L399" s="69">
        <f t="shared" si="85"/>
        <v>0</v>
      </c>
      <c r="M399" s="69">
        <f t="shared" si="86"/>
        <v>0</v>
      </c>
      <c r="N399" s="67">
        <f t="shared" si="87"/>
        <v>5.2900000000000003E-2</v>
      </c>
      <c r="O399" s="93">
        <f t="shared" si="88"/>
        <v>0</v>
      </c>
      <c r="P399" s="94"/>
      <c r="Q399" s="69">
        <f t="shared" si="80"/>
        <v>400000</v>
      </c>
      <c r="R399" s="69">
        <f t="shared" si="89"/>
        <v>0</v>
      </c>
      <c r="S399" s="64">
        <f t="shared" si="81"/>
        <v>57742</v>
      </c>
      <c r="T399" s="70">
        <f t="shared" si="90"/>
        <v>-97</v>
      </c>
      <c r="U399" s="71">
        <f t="shared" si="82"/>
        <v>-120.7133728140133</v>
      </c>
    </row>
    <row r="400" spans="7:21" ht="14.1" customHeight="1">
      <c r="G400" s="63">
        <f t="shared" si="78"/>
        <v>399</v>
      </c>
      <c r="H400" s="64">
        <f t="shared" si="79"/>
        <v>57770</v>
      </c>
      <c r="I400" s="69">
        <f t="shared" si="83"/>
        <v>2406.4396736584918</v>
      </c>
      <c r="J400" s="66">
        <f t="shared" si="84"/>
        <v>0</v>
      </c>
      <c r="K400" s="92">
        <v>0</v>
      </c>
      <c r="L400" s="69">
        <f t="shared" si="85"/>
        <v>0</v>
      </c>
      <c r="M400" s="69">
        <f t="shared" si="86"/>
        <v>0</v>
      </c>
      <c r="N400" s="67">
        <f t="shared" si="87"/>
        <v>5.2900000000000003E-2</v>
      </c>
      <c r="O400" s="93">
        <f t="shared" si="88"/>
        <v>0</v>
      </c>
      <c r="P400" s="94"/>
      <c r="Q400" s="69">
        <f t="shared" si="80"/>
        <v>400000</v>
      </c>
      <c r="R400" s="69">
        <f t="shared" si="89"/>
        <v>0</v>
      </c>
      <c r="S400" s="64">
        <f t="shared" si="81"/>
        <v>57770</v>
      </c>
      <c r="T400" s="70">
        <f t="shared" si="90"/>
        <v>-98</v>
      </c>
      <c r="U400" s="71">
        <f t="shared" si="82"/>
        <v>-122.24551759916842</v>
      </c>
    </row>
  </sheetData>
  <sheetProtection selectLockedCells="1"/>
  <conditionalFormatting sqref="G2:U400">
    <cfRule type="expression" dxfId="0" priority="1" stopIfTrue="1">
      <formula>IF($L2=0,1,0)</formula>
    </cfRule>
  </conditionalFormatting>
  <pageMargins left="0.75" right="0.75" top="1" bottom="1" header="0.5" footer="0.5"/>
  <pageSetup paperSize="9"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Investment</vt:lpstr>
      <vt:lpstr>Overpayment</vt:lpstr>
      <vt:lpstr>Investment!Print_Titles</vt:lpstr>
      <vt:lpstr>Investment!randrate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DOTUN</dc:creator>
  <cp:keywords/>
  <dc:description/>
  <cp:lastModifiedBy>Dotun Olaleye</cp:lastModifiedBy>
  <cp:revision/>
  <dcterms:created xsi:type="dcterms:W3CDTF">2022-01-05T14:54:40Z</dcterms:created>
  <dcterms:modified xsi:type="dcterms:W3CDTF">2025-06-01T02:13:18Z</dcterms:modified>
  <cp:category/>
  <cp:contentStatus/>
</cp:coreProperties>
</file>